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95" yWindow="2415" windowWidth="13290" windowHeight="5685" activeTab="0"/>
  </bookViews>
  <sheets>
    <sheet name="Raschet" sheetId="1" r:id="rId1"/>
    <sheet name="Adress" sheetId="2" r:id="rId2"/>
    <sheet name="Лист3" sheetId="3" r:id="rId3"/>
  </sheets>
  <definedNames/>
  <calcPr fullCalcOnLoad="1"/>
</workbook>
</file>

<file path=xl/comments1.xml><?xml version="1.0" encoding="utf-8"?>
<comments xmlns="http://schemas.openxmlformats.org/spreadsheetml/2006/main">
  <authors>
    <author>Baranov Jr</author>
  </authors>
  <commentList>
    <comment ref="F8" authorId="0">
      <text>
        <r>
          <rPr>
            <b/>
            <sz val="8"/>
            <rFont val="Tahoma"/>
            <family val="0"/>
          </rPr>
          <t>Baranov Jr:</t>
        </r>
        <r>
          <rPr>
            <sz val="8"/>
            <rFont val="Tahoma"/>
            <family val="0"/>
          </rPr>
          <t xml:space="preserve">
В момент времени t=0
</t>
        </r>
      </text>
    </comment>
    <comment ref="A14" authorId="0">
      <text>
        <r>
          <rPr>
            <b/>
            <sz val="8"/>
            <rFont val="Tahoma"/>
            <family val="0"/>
          </rPr>
          <t>Baranov Jr:</t>
        </r>
        <r>
          <rPr>
            <sz val="8"/>
            <rFont val="Tahoma"/>
            <family val="0"/>
          </rPr>
          <t xml:space="preserve">
Длина кулисы
</t>
        </r>
      </text>
    </comment>
    <comment ref="A15" authorId="0">
      <text>
        <r>
          <rPr>
            <b/>
            <sz val="8"/>
            <rFont val="Tahoma"/>
            <family val="0"/>
          </rPr>
          <t>Baranov Jr:</t>
        </r>
        <r>
          <rPr>
            <sz val="8"/>
            <rFont val="Tahoma"/>
            <family val="0"/>
          </rPr>
          <t xml:space="preserve">
Ширина кулисы </t>
        </r>
      </text>
    </comment>
  </commentList>
</comments>
</file>

<file path=xl/sharedStrings.xml><?xml version="1.0" encoding="utf-8"?>
<sst xmlns="http://schemas.openxmlformats.org/spreadsheetml/2006/main" count="338" uniqueCount="233">
  <si>
    <t>ФАМИЛИЯ</t>
  </si>
  <si>
    <t>ИСХОДНЫЕ ДАННЫЕ:</t>
  </si>
  <si>
    <t>Длины:</t>
  </si>
  <si>
    <t>Углы</t>
  </si>
  <si>
    <t>L1</t>
  </si>
  <si>
    <t>L2</t>
  </si>
  <si>
    <t>L3</t>
  </si>
  <si>
    <t>Fi(0)grad=</t>
  </si>
  <si>
    <t>Fi(0)rad=</t>
  </si>
  <si>
    <t>dFi(grad)=</t>
  </si>
  <si>
    <t>dFi(rad)=</t>
  </si>
  <si>
    <t>(Fi)tнач=</t>
  </si>
  <si>
    <t>(Fi)ttнач=</t>
  </si>
  <si>
    <t>Fi(grad)=</t>
  </si>
  <si>
    <t>Fi(rad)=</t>
  </si>
  <si>
    <t>ЗАДАНО (Fi)tt=</t>
  </si>
  <si>
    <t>Del(t)</t>
  </si>
  <si>
    <t>(Fi)t=</t>
  </si>
  <si>
    <t>(Fi)расч=</t>
  </si>
  <si>
    <t>Погрешность=</t>
  </si>
  <si>
    <t>sin(dFi)=</t>
  </si>
  <si>
    <t>cos(dFi)=</t>
  </si>
  <si>
    <t>Кривошип(Звено OA)</t>
  </si>
  <si>
    <t>Xa</t>
  </si>
  <si>
    <t>Ya</t>
  </si>
  <si>
    <t>Xt</t>
  </si>
  <si>
    <t>Yt</t>
  </si>
  <si>
    <t>Xtt</t>
  </si>
  <si>
    <t>Ytt</t>
  </si>
  <si>
    <t>O</t>
  </si>
  <si>
    <t>A</t>
  </si>
  <si>
    <t>a=</t>
  </si>
  <si>
    <t>b=</t>
  </si>
  <si>
    <t>B</t>
  </si>
  <si>
    <t>Центр массы С1</t>
  </si>
  <si>
    <t>X(C1)=</t>
  </si>
  <si>
    <t>Y(C1)=</t>
  </si>
  <si>
    <t>C1</t>
  </si>
  <si>
    <t>m1=</t>
  </si>
  <si>
    <t>Центр масс</t>
  </si>
  <si>
    <t>Масса</t>
  </si>
  <si>
    <t>Точка B</t>
  </si>
  <si>
    <t>X(B)=</t>
  </si>
  <si>
    <t>Y(B)=</t>
  </si>
  <si>
    <t>Del(Fi)tt=</t>
  </si>
  <si>
    <t>Кинематические связи</t>
  </si>
  <si>
    <t>Psi</t>
  </si>
  <si>
    <t>sin(Psi)=</t>
  </si>
  <si>
    <t>cos(Psi)=</t>
  </si>
  <si>
    <t>Psi t</t>
  </si>
  <si>
    <t>Альфа</t>
  </si>
  <si>
    <t>Бета</t>
  </si>
  <si>
    <t>Вариант</t>
  </si>
  <si>
    <t>Координаты</t>
  </si>
  <si>
    <t>Psi tt</t>
  </si>
  <si>
    <t>h1=</t>
  </si>
  <si>
    <t>h2=</t>
  </si>
  <si>
    <t>Баранов Николай</t>
  </si>
  <si>
    <t>Ksi</t>
  </si>
  <si>
    <t>sin(Ksi)</t>
  </si>
  <si>
    <t>cos(Ksi)=</t>
  </si>
  <si>
    <t>Ksi t</t>
  </si>
  <si>
    <t>Ksi tt</t>
  </si>
  <si>
    <t>p</t>
  </si>
  <si>
    <t>q</t>
  </si>
  <si>
    <t>F1</t>
  </si>
  <si>
    <t>Z1</t>
  </si>
  <si>
    <t>F2</t>
  </si>
  <si>
    <t>Z2</t>
  </si>
  <si>
    <t>Y1</t>
  </si>
  <si>
    <t>Y2</t>
  </si>
  <si>
    <t>del</t>
  </si>
  <si>
    <t>Центр массы С2</t>
  </si>
  <si>
    <t>X(C2)</t>
  </si>
  <si>
    <t>Y(C2)</t>
  </si>
  <si>
    <t>C2</t>
  </si>
  <si>
    <t>C3</t>
  </si>
  <si>
    <t>Центр массы С3</t>
  </si>
  <si>
    <t>X(C3)</t>
  </si>
  <si>
    <t>Y(C3)</t>
  </si>
  <si>
    <t>m2=</t>
  </si>
  <si>
    <t>m3=</t>
  </si>
  <si>
    <t>ЭНЕРГЕТИЧЕСКИЙ АНАЛИЗ</t>
  </si>
  <si>
    <t>КИНЕМАТИЧЕСКИЙ АНАЛИЗ</t>
  </si>
  <si>
    <t>Для С3</t>
  </si>
  <si>
    <t>Для С2</t>
  </si>
  <si>
    <t>Для С1</t>
  </si>
  <si>
    <t>E kin C1=</t>
  </si>
  <si>
    <t>E kin C2=</t>
  </si>
  <si>
    <t>E kin C3=</t>
  </si>
  <si>
    <t>F(x)=</t>
  </si>
  <si>
    <t>F(y)=</t>
  </si>
  <si>
    <t>M1=</t>
  </si>
  <si>
    <t>M2=</t>
  </si>
  <si>
    <t>M3=</t>
  </si>
  <si>
    <t>Осевые момнты масс</t>
  </si>
  <si>
    <t>J1=</t>
  </si>
  <si>
    <t>J2=</t>
  </si>
  <si>
    <t>J3=</t>
  </si>
  <si>
    <t>ΣE kin</t>
  </si>
  <si>
    <t>точка М</t>
  </si>
  <si>
    <t>X(М)</t>
  </si>
  <si>
    <t>YМ)</t>
  </si>
  <si>
    <t>М</t>
  </si>
  <si>
    <t>G</t>
  </si>
  <si>
    <t>W1kin=</t>
  </si>
  <si>
    <t>W2kin=</t>
  </si>
  <si>
    <t>W3kin=</t>
  </si>
  <si>
    <t>W1pot=</t>
  </si>
  <si>
    <t>W2pot=</t>
  </si>
  <si>
    <t>W3pot=</t>
  </si>
  <si>
    <t>∑W=</t>
  </si>
  <si>
    <t>Mo=</t>
  </si>
  <si>
    <t>Tx=</t>
  </si>
  <si>
    <t>Ty=</t>
  </si>
  <si>
    <t>M=</t>
  </si>
  <si>
    <t>Qx=</t>
  </si>
  <si>
    <t>Qy=</t>
  </si>
  <si>
    <t>силовой анализ</t>
  </si>
  <si>
    <t xml:space="preserve"> </t>
  </si>
  <si>
    <t>А</t>
  </si>
  <si>
    <t>О</t>
  </si>
  <si>
    <t>mg1=</t>
  </si>
  <si>
    <t>mg2=</t>
  </si>
  <si>
    <t>mg3=</t>
  </si>
  <si>
    <t>by A</t>
  </si>
  <si>
    <t>by O1</t>
  </si>
  <si>
    <t>X(C2)1</t>
  </si>
  <si>
    <t>Y(C2)1</t>
  </si>
  <si>
    <t>Центр массы С3 dr var</t>
  </si>
  <si>
    <t>delЕ pot C1=</t>
  </si>
  <si>
    <t>delЕ pot C2=</t>
  </si>
  <si>
    <t>delЕ pot C3=</t>
  </si>
  <si>
    <t>Wk=</t>
  </si>
  <si>
    <t>Wp=</t>
  </si>
  <si>
    <t>Ws=</t>
  </si>
  <si>
    <t>WT=</t>
  </si>
  <si>
    <t>Point М on shatune</t>
  </si>
  <si>
    <t>Pr-kaW</t>
  </si>
  <si>
    <t>Nx=</t>
  </si>
  <si>
    <t>Ny=</t>
  </si>
  <si>
    <t>Rx(A)=</t>
  </si>
  <si>
    <t>Ry(A)=</t>
  </si>
  <si>
    <t>Px(A)=</t>
  </si>
  <si>
    <t>Py(A)=</t>
  </si>
  <si>
    <t>Px(B)=</t>
  </si>
  <si>
    <t>Py(B)=</t>
  </si>
  <si>
    <t>Rx(B)=</t>
  </si>
  <si>
    <t>Ry(B)=</t>
  </si>
  <si>
    <t>Sx(B)=</t>
  </si>
  <si>
    <t>Sy(B)=</t>
  </si>
  <si>
    <t>Point O1</t>
  </si>
  <si>
    <t>ug</t>
  </si>
  <si>
    <t>ugt</t>
  </si>
  <si>
    <t>ugtt</t>
  </si>
  <si>
    <t>fi</t>
  </si>
  <si>
    <t>psi</t>
  </si>
  <si>
    <t>ksi</t>
  </si>
  <si>
    <t>g=I8</t>
  </si>
  <si>
    <t>L1=b5</t>
  </si>
  <si>
    <t>L2=b6</t>
  </si>
  <si>
    <t>L3=b7</t>
  </si>
  <si>
    <t>a=b8</t>
  </si>
  <si>
    <t>b=b9</t>
  </si>
  <si>
    <t>x</t>
  </si>
  <si>
    <t>y</t>
  </si>
  <si>
    <t>xt</t>
  </si>
  <si>
    <t>yt</t>
  </si>
  <si>
    <t>xtt</t>
  </si>
  <si>
    <t>ytt</t>
  </si>
  <si>
    <t>Ek</t>
  </si>
  <si>
    <t>delEp</t>
  </si>
  <si>
    <t>Wk</t>
  </si>
  <si>
    <t>Wp</t>
  </si>
  <si>
    <t>Fx</t>
  </si>
  <si>
    <t>Fy</t>
  </si>
  <si>
    <t>M</t>
  </si>
  <si>
    <t>Ws</t>
  </si>
  <si>
    <t>O1</t>
  </si>
  <si>
    <t>Итого</t>
  </si>
  <si>
    <t>WT=196</t>
  </si>
  <si>
    <t>m</t>
  </si>
  <si>
    <t>J</t>
  </si>
  <si>
    <t>mg</t>
  </si>
  <si>
    <t>L5</t>
  </si>
  <si>
    <t>L6</t>
  </si>
  <si>
    <t>L7</t>
  </si>
  <si>
    <t>N5</t>
  </si>
  <si>
    <t>L8</t>
  </si>
  <si>
    <t>N6</t>
  </si>
  <si>
    <t>N7</t>
  </si>
  <si>
    <t>L9</t>
  </si>
  <si>
    <t>L10</t>
  </si>
  <si>
    <t>Qx</t>
  </si>
  <si>
    <t>Qy</t>
  </si>
  <si>
    <t>Rx</t>
  </si>
  <si>
    <t>Ry</t>
  </si>
  <si>
    <t>Px</t>
  </si>
  <si>
    <t>Py</t>
  </si>
  <si>
    <t>Sx</t>
  </si>
  <si>
    <t>Sy</t>
  </si>
  <si>
    <t>160/183</t>
  </si>
  <si>
    <t>161/186</t>
  </si>
  <si>
    <t>169/184</t>
  </si>
  <si>
    <t>170/187</t>
  </si>
  <si>
    <t>178/185</t>
  </si>
  <si>
    <t>179/188</t>
  </si>
  <si>
    <t>С учетом технологических сил</t>
  </si>
  <si>
    <t>ПРОСТЕЙШАЯ МЕТОДИКА</t>
  </si>
  <si>
    <t>Pr-ka W</t>
  </si>
  <si>
    <t>(W)В3=</t>
  </si>
  <si>
    <t>(v)В3=</t>
  </si>
  <si>
    <t>(Q)В3=</t>
  </si>
  <si>
    <t>(Qx)В3=</t>
  </si>
  <si>
    <t>(Qy)В3=</t>
  </si>
  <si>
    <t>(W)В2=</t>
  </si>
  <si>
    <t>(v)В2=</t>
  </si>
  <si>
    <t>(Q)В2=</t>
  </si>
  <si>
    <t>(Qx)В2=</t>
  </si>
  <si>
    <t>(Qy)В2=</t>
  </si>
  <si>
    <t>Шарнир A</t>
  </si>
  <si>
    <t>(W)A=</t>
  </si>
  <si>
    <t>(v)A=</t>
  </si>
  <si>
    <t>(Q)A=</t>
  </si>
  <si>
    <t>(Qx)A=</t>
  </si>
  <si>
    <t>(Qy)A=</t>
  </si>
  <si>
    <t>Шарнир O</t>
  </si>
  <si>
    <t>(W)O=</t>
  </si>
  <si>
    <t>(v)O=</t>
  </si>
  <si>
    <t>(Q)O=</t>
  </si>
  <si>
    <t>(Qx)O=</t>
  </si>
  <si>
    <t>(Qy)O=</t>
  </si>
  <si>
    <t xml:space="preserve">Шарнир В 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</si>
</sst>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_ ;\-0.00000\ "/>
    <numFmt numFmtId="169" formatCode="0.00000"/>
    <numFmt numFmtId="170" formatCode="0.000"/>
  </numFmts>
  <fonts count="16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10"/>
      <name val="Arial Cyr"/>
      <family val="0"/>
    </font>
    <font>
      <sz val="10"/>
      <name val="Arial"/>
      <family val="2"/>
    </font>
    <font>
      <sz val="10"/>
      <color indexed="15"/>
      <name val="Arial Cyr"/>
      <family val="0"/>
    </font>
    <font>
      <sz val="10"/>
      <color indexed="13"/>
      <name val="Arial Cyr"/>
      <family val="0"/>
    </font>
    <font>
      <sz val="10"/>
      <color indexed="8"/>
      <name val="Arial Cyr"/>
      <family val="0"/>
    </font>
    <font>
      <sz val="8"/>
      <name val="Tahoma"/>
      <family val="0"/>
    </font>
    <font>
      <b/>
      <sz val="8"/>
      <name val="Tahoma"/>
      <family val="0"/>
    </font>
    <font>
      <sz val="10"/>
      <color indexed="13"/>
      <name val="Arial"/>
      <family val="2"/>
    </font>
    <font>
      <sz val="10"/>
      <color indexed="9"/>
      <name val="Arial Cyr"/>
      <family val="0"/>
    </font>
    <font>
      <sz val="10"/>
      <color indexed="53"/>
      <name val="Arial Cyr"/>
      <family val="0"/>
    </font>
    <font>
      <sz val="12"/>
      <color indexed="8"/>
      <name val="Arial"/>
      <family val="2"/>
    </font>
    <font>
      <b/>
      <sz val="8"/>
      <name val="Arial Cyr"/>
      <family val="2"/>
    </font>
  </fonts>
  <fills count="11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2" fontId="0" fillId="0" borderId="0" xfId="0" applyNumberFormat="1" applyAlignment="1">
      <alignment/>
    </xf>
    <xf numFmtId="2" fontId="0" fillId="2" borderId="0" xfId="0" applyNumberFormat="1" applyFill="1" applyAlignment="1">
      <alignment/>
    </xf>
    <xf numFmtId="2" fontId="0" fillId="3" borderId="1" xfId="0" applyNumberFormat="1" applyFill="1" applyBorder="1" applyAlignment="1">
      <alignment horizontal="center"/>
    </xf>
    <xf numFmtId="2" fontId="0" fillId="0" borderId="1" xfId="0" applyNumberFormat="1" applyBorder="1" applyAlignment="1">
      <alignment/>
    </xf>
    <xf numFmtId="2" fontId="0" fillId="3" borderId="1" xfId="0" applyNumberFormat="1" applyFill="1" applyBorder="1" applyAlignment="1">
      <alignment/>
    </xf>
    <xf numFmtId="2" fontId="0" fillId="0" borderId="1" xfId="0" applyNumberFormat="1" applyBorder="1" applyAlignment="1">
      <alignment horizontal="center"/>
    </xf>
    <xf numFmtId="2" fontId="0" fillId="0" borderId="2" xfId="0" applyNumberFormat="1" applyBorder="1" applyAlignment="1">
      <alignment/>
    </xf>
    <xf numFmtId="2" fontId="0" fillId="3" borderId="3" xfId="0" applyNumberFormat="1" applyFill="1" applyBorder="1" applyAlignment="1">
      <alignment horizontal="center"/>
    </xf>
    <xf numFmtId="2" fontId="0" fillId="0" borderId="2" xfId="0" applyNumberFormat="1" applyBorder="1" applyAlignment="1">
      <alignment horizontal="right"/>
    </xf>
    <xf numFmtId="2" fontId="0" fillId="0" borderId="1" xfId="0" applyNumberFormat="1" applyFont="1" applyBorder="1" applyAlignment="1">
      <alignment horizontal="center"/>
    </xf>
    <xf numFmtId="2" fontId="0" fillId="0" borderId="1" xfId="0" applyNumberFormat="1" applyFont="1" applyBorder="1" applyAlignment="1">
      <alignment/>
    </xf>
    <xf numFmtId="2" fontId="0" fillId="0" borderId="1" xfId="0" applyNumberFormat="1" applyFont="1" applyFill="1" applyBorder="1" applyAlignment="1">
      <alignment/>
    </xf>
    <xf numFmtId="2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/>
    </xf>
    <xf numFmtId="2" fontId="4" fillId="0" borderId="1" xfId="0" applyNumberFormat="1" applyFont="1" applyBorder="1" applyAlignment="1">
      <alignment horizontal="center"/>
    </xf>
    <xf numFmtId="2" fontId="4" fillId="0" borderId="1" xfId="0" applyNumberFormat="1" applyFont="1" applyFill="1" applyBorder="1" applyAlignment="1">
      <alignment/>
    </xf>
    <xf numFmtId="2" fontId="0" fillId="0" borderId="3" xfId="0" applyNumberFormat="1" applyBorder="1" applyAlignment="1">
      <alignment/>
    </xf>
    <xf numFmtId="2" fontId="4" fillId="0" borderId="1" xfId="0" applyNumberFormat="1" applyFont="1" applyBorder="1" applyAlignment="1">
      <alignment/>
    </xf>
    <xf numFmtId="2" fontId="0" fillId="0" borderId="1" xfId="0" applyNumberFormat="1" applyBorder="1" applyAlignment="1">
      <alignment horizontal="right"/>
    </xf>
    <xf numFmtId="2" fontId="0" fillId="0" borderId="1" xfId="0" applyNumberFormat="1" applyBorder="1" applyAlignment="1">
      <alignment horizontal="left"/>
    </xf>
    <xf numFmtId="2" fontId="0" fillId="0" borderId="4" xfId="0" applyNumberFormat="1" applyBorder="1" applyAlignment="1">
      <alignment horizontal="left"/>
    </xf>
    <xf numFmtId="2" fontId="0" fillId="4" borderId="0" xfId="0" applyNumberFormat="1" applyFill="1" applyAlignment="1">
      <alignment/>
    </xf>
    <xf numFmtId="2" fontId="0" fillId="0" borderId="0" xfId="0" applyNumberFormat="1" applyBorder="1" applyAlignment="1">
      <alignment horizontal="left"/>
    </xf>
    <xf numFmtId="2" fontId="0" fillId="5" borderId="0" xfId="0" applyNumberFormat="1" applyFill="1" applyAlignment="1">
      <alignment/>
    </xf>
    <xf numFmtId="2" fontId="0" fillId="6" borderId="0" xfId="0" applyNumberFormat="1" applyFill="1" applyAlignment="1">
      <alignment/>
    </xf>
    <xf numFmtId="2" fontId="0" fillId="6" borderId="0" xfId="0" applyNumberFormat="1" applyFont="1" applyFill="1" applyAlignment="1">
      <alignment/>
    </xf>
    <xf numFmtId="2" fontId="0" fillId="3" borderId="1" xfId="0" applyNumberFormat="1" applyFont="1" applyFill="1" applyBorder="1" applyAlignment="1">
      <alignment/>
    </xf>
    <xf numFmtId="2" fontId="4" fillId="3" borderId="1" xfId="0" applyNumberFormat="1" applyFont="1" applyFill="1" applyBorder="1" applyAlignment="1">
      <alignment/>
    </xf>
    <xf numFmtId="2" fontId="0" fillId="5" borderId="0" xfId="0" applyNumberFormat="1" applyFont="1" applyFill="1" applyAlignment="1">
      <alignment/>
    </xf>
    <xf numFmtId="2" fontId="5" fillId="0" borderId="0" xfId="0" applyNumberFormat="1" applyFont="1" applyFill="1" applyAlignment="1">
      <alignment horizontal="left"/>
    </xf>
    <xf numFmtId="2" fontId="5" fillId="0" borderId="0" xfId="0" applyNumberFormat="1" applyFont="1" applyFill="1" applyAlignment="1">
      <alignment/>
    </xf>
    <xf numFmtId="2" fontId="6" fillId="7" borderId="0" xfId="0" applyNumberFormat="1" applyFont="1" applyFill="1" applyAlignment="1">
      <alignment/>
    </xf>
    <xf numFmtId="2" fontId="8" fillId="8" borderId="0" xfId="0" applyNumberFormat="1" applyFont="1" applyFill="1" applyAlignment="1">
      <alignment/>
    </xf>
    <xf numFmtId="2" fontId="7" fillId="8" borderId="0" xfId="0" applyNumberFormat="1" applyFont="1" applyFill="1" applyAlignment="1">
      <alignment/>
    </xf>
    <xf numFmtId="2" fontId="7" fillId="9" borderId="0" xfId="0" applyNumberFormat="1" applyFont="1" applyFill="1" applyAlignment="1">
      <alignment/>
    </xf>
    <xf numFmtId="2" fontId="4" fillId="8" borderId="0" xfId="0" applyNumberFormat="1" applyFont="1" applyFill="1" applyAlignment="1">
      <alignment/>
    </xf>
    <xf numFmtId="2" fontId="0" fillId="9" borderId="0" xfId="0" applyNumberFormat="1" applyFill="1" applyAlignment="1">
      <alignment/>
    </xf>
    <xf numFmtId="2" fontId="0" fillId="0" borderId="0" xfId="0" applyNumberFormat="1" applyAlignment="1">
      <alignment horizontal="right"/>
    </xf>
    <xf numFmtId="2" fontId="11" fillId="9" borderId="0" xfId="0" applyNumberFormat="1" applyFont="1" applyFill="1" applyAlignment="1">
      <alignment/>
    </xf>
    <xf numFmtId="2" fontId="14" fillId="10" borderId="0" xfId="0" applyNumberFormat="1" applyFont="1" applyFill="1" applyAlignment="1">
      <alignment/>
    </xf>
    <xf numFmtId="2" fontId="13" fillId="10" borderId="0" xfId="0" applyNumberFormat="1" applyFont="1" applyFill="1" applyAlignment="1">
      <alignment/>
    </xf>
    <xf numFmtId="2" fontId="12" fillId="7" borderId="0" xfId="0" applyNumberFormat="1" applyFont="1" applyFill="1" applyAlignment="1">
      <alignment/>
    </xf>
    <xf numFmtId="2" fontId="8" fillId="5" borderId="0" xfId="0" applyNumberFormat="1" applyFont="1" applyFill="1" applyAlignment="1">
      <alignment/>
    </xf>
    <xf numFmtId="2" fontId="4" fillId="5" borderId="0" xfId="0" applyNumberFormat="1" applyFont="1" applyFill="1" applyAlignment="1">
      <alignment/>
    </xf>
    <xf numFmtId="2" fontId="8" fillId="3" borderId="1" xfId="0" applyNumberFormat="1" applyFont="1" applyFill="1" applyBorder="1" applyAlignment="1">
      <alignment/>
    </xf>
    <xf numFmtId="2" fontId="4" fillId="0" borderId="0" xfId="0" applyNumberFormat="1" applyFont="1" applyAlignment="1">
      <alignment/>
    </xf>
    <xf numFmtId="2" fontId="4" fillId="2" borderId="0" xfId="0" applyNumberFormat="1" applyFont="1" applyFill="1" applyAlignment="1">
      <alignment/>
    </xf>
    <xf numFmtId="2" fontId="4" fillId="0" borderId="0" xfId="0" applyNumberFormat="1" applyFont="1" applyFill="1" applyAlignment="1">
      <alignment/>
    </xf>
    <xf numFmtId="2" fontId="0" fillId="0" borderId="0" xfId="0" applyNumberFormat="1" applyFill="1" applyAlignment="1">
      <alignment/>
    </xf>
    <xf numFmtId="2" fontId="0" fillId="2" borderId="0" xfId="0" applyNumberFormat="1" applyFill="1" applyAlignment="1">
      <alignment horizontal="right"/>
    </xf>
    <xf numFmtId="2" fontId="0" fillId="0" borderId="0" xfId="0" applyNumberFormat="1" applyFont="1" applyAlignment="1">
      <alignment/>
    </xf>
    <xf numFmtId="2" fontId="0" fillId="2" borderId="0" xfId="0" applyNumberFormat="1" applyFont="1" applyFill="1" applyAlignment="1">
      <alignment/>
    </xf>
    <xf numFmtId="2" fontId="13" fillId="0" borderId="0" xfId="0" applyNumberFormat="1" applyFont="1" applyAlignment="1">
      <alignment/>
    </xf>
    <xf numFmtId="2" fontId="0" fillId="8" borderId="0" xfId="0" applyNumberFormat="1" applyFill="1" applyBorder="1" applyAlignment="1">
      <alignment/>
    </xf>
    <xf numFmtId="2" fontId="0" fillId="8" borderId="0" xfId="0" applyNumberFormat="1" applyFill="1" applyAlignment="1">
      <alignment/>
    </xf>
    <xf numFmtId="2" fontId="4" fillId="3" borderId="2" xfId="0" applyNumberFormat="1" applyFont="1" applyFill="1" applyBorder="1" applyAlignment="1">
      <alignment/>
    </xf>
    <xf numFmtId="2" fontId="0" fillId="3" borderId="2" xfId="0" applyNumberFormat="1" applyFont="1" applyFill="1" applyBorder="1" applyAlignment="1">
      <alignment/>
    </xf>
    <xf numFmtId="2" fontId="0" fillId="3" borderId="2" xfId="0" applyNumberFormat="1" applyFill="1" applyBorder="1" applyAlignment="1">
      <alignment/>
    </xf>
    <xf numFmtId="2" fontId="8" fillId="3" borderId="2" xfId="0" applyNumberFormat="1" applyFont="1" applyFill="1" applyBorder="1" applyAlignment="1">
      <alignment/>
    </xf>
    <xf numFmtId="2" fontId="0" fillId="0" borderId="0" xfId="0" applyNumberFormat="1" applyFill="1" applyBorder="1" applyAlignment="1">
      <alignment/>
    </xf>
    <xf numFmtId="2" fontId="4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2" fontId="7" fillId="0" borderId="0" xfId="0" applyNumberFormat="1" applyFont="1" applyFill="1" applyBorder="1" applyAlignment="1">
      <alignment/>
    </xf>
    <xf numFmtId="2" fontId="0" fillId="0" borderId="0" xfId="0" applyNumberFormat="1" applyFill="1" applyBorder="1" applyAlignment="1">
      <alignment horizontal="right"/>
    </xf>
    <xf numFmtId="2" fontId="13" fillId="0" borderId="0" xfId="0" applyNumberFormat="1" applyFont="1" applyFill="1" applyBorder="1" applyAlignment="1">
      <alignment/>
    </xf>
    <xf numFmtId="2" fontId="8" fillId="0" borderId="0" xfId="0" applyNumberFormat="1" applyFont="1" applyFill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66"/>
  <sheetViews>
    <sheetView tabSelected="1" workbookViewId="0" topLeftCell="A1">
      <selection activeCell="A13" sqref="A13"/>
    </sheetView>
  </sheetViews>
  <sheetFormatPr defaultColWidth="9.00390625" defaultRowHeight="12.75"/>
  <cols>
    <col min="1" max="1" width="10.875" style="1" customWidth="1"/>
    <col min="2" max="2" width="9.875" style="1" customWidth="1"/>
    <col min="3" max="3" width="10.625" style="1" customWidth="1"/>
    <col min="4" max="4" width="9.625" style="1" customWidth="1"/>
    <col min="5" max="5" width="11.125" style="1" customWidth="1"/>
    <col min="6" max="6" width="9.25390625" style="1" customWidth="1"/>
    <col min="7" max="7" width="10.00390625" style="1" customWidth="1"/>
    <col min="8" max="8" width="10.875" style="1" customWidth="1"/>
    <col min="9" max="23" width="9.125" style="1" customWidth="1"/>
    <col min="24" max="24" width="10.00390625" style="1" customWidth="1"/>
    <col min="25" max="25" width="10.125" style="1" customWidth="1"/>
    <col min="26" max="26" width="9.875" style="1" customWidth="1"/>
    <col min="27" max="27" width="0.12890625" style="1" customWidth="1"/>
    <col min="28" max="255" width="9.125" style="60" hidden="1" customWidth="1"/>
    <col min="256" max="16384" width="8.625" style="60" hidden="1" customWidth="1"/>
  </cols>
  <sheetData>
    <row r="1" spans="1:6" ht="12.75">
      <c r="A1" s="1" t="s">
        <v>0</v>
      </c>
      <c r="B1" s="1" t="s">
        <v>57</v>
      </c>
      <c r="D1" s="1" t="s">
        <v>52</v>
      </c>
      <c r="F1" s="1">
        <v>40</v>
      </c>
    </row>
    <row r="2" spans="1:27" ht="12.7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ht="12.75">
      <c r="A3" s="2" t="s">
        <v>2</v>
      </c>
      <c r="B3" s="2"/>
      <c r="C3" s="2" t="s">
        <v>3</v>
      </c>
      <c r="D3" s="2"/>
      <c r="E3" s="2" t="s">
        <v>53</v>
      </c>
      <c r="F3" s="2" t="s">
        <v>50</v>
      </c>
      <c r="G3" s="2" t="s">
        <v>51</v>
      </c>
      <c r="H3" s="2" t="s">
        <v>39</v>
      </c>
      <c r="I3" s="2" t="s">
        <v>50</v>
      </c>
      <c r="J3" s="2" t="s">
        <v>51</v>
      </c>
      <c r="K3" s="2" t="s">
        <v>40</v>
      </c>
      <c r="L3" s="2"/>
      <c r="M3" s="2" t="s">
        <v>95</v>
      </c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ht="12.75"/>
    <row r="5" spans="1:14" ht="12.75">
      <c r="A5" s="3" t="s">
        <v>4</v>
      </c>
      <c r="B5" s="4">
        <v>5</v>
      </c>
      <c r="C5" s="4" t="s">
        <v>7</v>
      </c>
      <c r="D5" s="5">
        <v>5</v>
      </c>
      <c r="E5" s="6" t="s">
        <v>29</v>
      </c>
      <c r="F5" s="4">
        <v>0</v>
      </c>
      <c r="G5" s="7">
        <v>0</v>
      </c>
      <c r="H5" s="6" t="s">
        <v>37</v>
      </c>
      <c r="I5" s="4">
        <v>0.5</v>
      </c>
      <c r="J5" s="4">
        <v>0</v>
      </c>
      <c r="K5" s="4" t="s">
        <v>38</v>
      </c>
      <c r="L5" s="4">
        <v>1</v>
      </c>
      <c r="M5" s="4" t="s">
        <v>96</v>
      </c>
      <c r="N5" s="4">
        <v>2</v>
      </c>
    </row>
    <row r="6" spans="1:14" ht="12.75">
      <c r="A6" s="8" t="s">
        <v>5</v>
      </c>
      <c r="B6" s="7">
        <v>10</v>
      </c>
      <c r="C6" s="4" t="s">
        <v>8</v>
      </c>
      <c r="D6" s="5">
        <f>RADIANS(D5)</f>
        <v>0.08726646259971647</v>
      </c>
      <c r="E6" s="6" t="s">
        <v>30</v>
      </c>
      <c r="F6" s="4">
        <f>B5*COS(D6)</f>
        <v>4.9809734904587275</v>
      </c>
      <c r="G6" s="9">
        <f>B5*SIN(D6)</f>
        <v>0.4357787137382908</v>
      </c>
      <c r="H6" s="6" t="s">
        <v>75</v>
      </c>
      <c r="I6" s="4">
        <f>$F$6+($B$6/2)*COS(B58)</f>
        <v>6.454324696154801</v>
      </c>
      <c r="J6" s="4">
        <f>$G$6+($B$6/2)*SIN(B58)</f>
        <v>5.213773714224784</v>
      </c>
      <c r="K6" s="4" t="s">
        <v>80</v>
      </c>
      <c r="L6" s="4">
        <v>7</v>
      </c>
      <c r="M6" s="4" t="s">
        <v>97</v>
      </c>
      <c r="N6" s="4">
        <v>4</v>
      </c>
    </row>
    <row r="7" spans="1:14" ht="12.75">
      <c r="A7" s="3" t="s">
        <v>6</v>
      </c>
      <c r="B7" s="7">
        <v>10</v>
      </c>
      <c r="C7" s="4" t="s">
        <v>9</v>
      </c>
      <c r="D7" s="5">
        <v>15</v>
      </c>
      <c r="E7" s="6" t="s">
        <v>33</v>
      </c>
      <c r="F7" s="4">
        <f>F6+B6*COS(B58)</f>
        <v>7.927675901850876</v>
      </c>
      <c r="G7" s="9">
        <f>G6+B6*SIN(B58)</f>
        <v>9.991768714711277</v>
      </c>
      <c r="H7" s="6" t="s">
        <v>76</v>
      </c>
      <c r="I7" s="18">
        <f>$F$7-$B$7/2*COS(B61)</f>
        <v>8.130504617592104</v>
      </c>
      <c r="J7" s="18">
        <f>$G$7-$B$7/2*SIN(B61)</f>
        <v>4.995884357355639</v>
      </c>
      <c r="K7" s="4" t="s">
        <v>81</v>
      </c>
      <c r="L7" s="4">
        <v>4</v>
      </c>
      <c r="M7" s="4" t="s">
        <v>98</v>
      </c>
      <c r="N7" s="4">
        <v>6</v>
      </c>
    </row>
    <row r="8" spans="1:14" ht="12.75">
      <c r="A8" s="3" t="s">
        <v>31</v>
      </c>
      <c r="B8" s="7">
        <f>(20+$B$5)/3</f>
        <v>8.333333333333334</v>
      </c>
      <c r="C8" s="4" t="s">
        <v>10</v>
      </c>
      <c r="D8" s="5">
        <f>RADIANS(D7)</f>
        <v>0.2617993877991494</v>
      </c>
      <c r="E8" s="10" t="s">
        <v>103</v>
      </c>
      <c r="F8" s="11">
        <f>F6+20*COS(B58)</f>
        <v>10.874378313243025</v>
      </c>
      <c r="G8" s="9">
        <f>G6+20*SIN(B58)</f>
        <v>19.547758715684264</v>
      </c>
      <c r="H8" s="6" t="s">
        <v>104</v>
      </c>
      <c r="I8" s="4">
        <v>10</v>
      </c>
      <c r="J8" s="4"/>
      <c r="K8" s="4" t="s">
        <v>122</v>
      </c>
      <c r="L8" s="4">
        <f>$I$8*L5</f>
        <v>10</v>
      </c>
      <c r="M8" s="4"/>
      <c r="N8" s="4"/>
    </row>
    <row r="9" spans="1:14" ht="12.75">
      <c r="A9" s="3" t="s">
        <v>32</v>
      </c>
      <c r="B9" s="12">
        <v>0</v>
      </c>
      <c r="C9" s="4" t="s">
        <v>11</v>
      </c>
      <c r="D9" s="4">
        <v>1</v>
      </c>
      <c r="E9" s="13"/>
      <c r="F9" s="14"/>
      <c r="G9" s="14"/>
      <c r="H9" s="6"/>
      <c r="I9" s="4"/>
      <c r="J9" s="4"/>
      <c r="K9" s="4" t="s">
        <v>123</v>
      </c>
      <c r="L9" s="4">
        <f>$I$8*L6</f>
        <v>70</v>
      </c>
      <c r="M9" s="4"/>
      <c r="N9" s="4"/>
    </row>
    <row r="10" spans="1:12" ht="12.75">
      <c r="A10" s="15" t="s">
        <v>55</v>
      </c>
      <c r="B10" s="16">
        <v>6</v>
      </c>
      <c r="C10" s="17" t="s">
        <v>12</v>
      </c>
      <c r="D10" s="17">
        <v>0</v>
      </c>
      <c r="E10" s="13"/>
      <c r="F10" s="14"/>
      <c r="G10" s="14"/>
      <c r="K10" s="4" t="s">
        <v>124</v>
      </c>
      <c r="L10" s="4">
        <f>$I$8*L7</f>
        <v>40</v>
      </c>
    </row>
    <row r="11" spans="1:7" ht="12.75">
      <c r="A11" s="15" t="s">
        <v>56</v>
      </c>
      <c r="B11" s="18">
        <v>0</v>
      </c>
      <c r="C11" s="4" t="s">
        <v>44</v>
      </c>
      <c r="D11" s="4">
        <v>0</v>
      </c>
      <c r="E11" s="13"/>
      <c r="F11" s="14"/>
      <c r="G11" s="14"/>
    </row>
    <row r="12" spans="1:7" ht="12.75">
      <c r="A12" s="6"/>
      <c r="B12" s="19"/>
      <c r="C12" s="20"/>
      <c r="D12" s="4"/>
      <c r="E12" s="13"/>
      <c r="F12" s="14"/>
      <c r="G12" s="14"/>
    </row>
    <row r="13" spans="1:7" ht="12.75">
      <c r="A13" s="6"/>
      <c r="B13" s="19"/>
      <c r="C13" s="21"/>
      <c r="D13" s="4"/>
      <c r="E13" s="13"/>
      <c r="F13" s="14"/>
      <c r="G13" s="14"/>
    </row>
    <row r="14" spans="1:2" ht="11.25" customHeight="1">
      <c r="A14" s="6"/>
      <c r="B14" s="4"/>
    </row>
    <row r="15" spans="1:2" ht="11.25" customHeight="1">
      <c r="A15" s="6"/>
      <c r="B15" s="4"/>
    </row>
    <row r="16" spans="1:2" ht="11.25" customHeight="1">
      <c r="A16" s="6"/>
      <c r="B16" s="4"/>
    </row>
    <row r="17" spans="1:2" ht="11.25" customHeight="1">
      <c r="A17" s="13"/>
      <c r="B17" s="14"/>
    </row>
    <row r="18" spans="1:27" ht="13.5" customHeight="1">
      <c r="A18" s="22" t="s">
        <v>83</v>
      </c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</row>
    <row r="19" ht="12.75">
      <c r="A19" s="23"/>
    </row>
    <row r="20" ht="12.75">
      <c r="A20" s="23"/>
    </row>
    <row r="21" spans="1:26" ht="12.75">
      <c r="A21" s="1" t="s">
        <v>13</v>
      </c>
      <c r="B21" s="1">
        <v>5</v>
      </c>
      <c r="C21" s="1">
        <f>B21+$D$7</f>
        <v>20</v>
      </c>
      <c r="D21" s="1">
        <f aca="true" t="shared" si="0" ref="D21:Z21">C21+$D$7</f>
        <v>35</v>
      </c>
      <c r="E21" s="1">
        <f t="shared" si="0"/>
        <v>50</v>
      </c>
      <c r="F21" s="1">
        <f t="shared" si="0"/>
        <v>65</v>
      </c>
      <c r="G21" s="1">
        <f t="shared" si="0"/>
        <v>80</v>
      </c>
      <c r="H21" s="1">
        <f t="shared" si="0"/>
        <v>95</v>
      </c>
      <c r="I21" s="1">
        <f t="shared" si="0"/>
        <v>110</v>
      </c>
      <c r="J21" s="1">
        <f t="shared" si="0"/>
        <v>125</v>
      </c>
      <c r="K21" s="1">
        <f t="shared" si="0"/>
        <v>140</v>
      </c>
      <c r="L21" s="1">
        <f t="shared" si="0"/>
        <v>155</v>
      </c>
      <c r="M21" s="1">
        <f t="shared" si="0"/>
        <v>170</v>
      </c>
      <c r="N21" s="1">
        <f t="shared" si="0"/>
        <v>185</v>
      </c>
      <c r="O21" s="1">
        <f t="shared" si="0"/>
        <v>200</v>
      </c>
      <c r="P21" s="1">
        <f t="shared" si="0"/>
        <v>215</v>
      </c>
      <c r="Q21" s="1">
        <f t="shared" si="0"/>
        <v>230</v>
      </c>
      <c r="R21" s="1">
        <f t="shared" si="0"/>
        <v>245</v>
      </c>
      <c r="S21" s="1">
        <f t="shared" si="0"/>
        <v>260</v>
      </c>
      <c r="T21" s="1">
        <f t="shared" si="0"/>
        <v>275</v>
      </c>
      <c r="U21" s="1">
        <f t="shared" si="0"/>
        <v>290</v>
      </c>
      <c r="V21" s="1">
        <f t="shared" si="0"/>
        <v>305</v>
      </c>
      <c r="W21" s="1">
        <f t="shared" si="0"/>
        <v>320</v>
      </c>
      <c r="X21" s="1">
        <f t="shared" si="0"/>
        <v>335</v>
      </c>
      <c r="Y21" s="1">
        <f t="shared" si="0"/>
        <v>350</v>
      </c>
      <c r="Z21" s="1">
        <f t="shared" si="0"/>
        <v>365</v>
      </c>
    </row>
    <row r="22" spans="1:26" ht="12.75">
      <c r="A22" s="1" t="s">
        <v>14</v>
      </c>
      <c r="B22" s="1">
        <f>RADIANS(B21)</f>
        <v>0.08726646259971647</v>
      </c>
      <c r="C22" s="1">
        <f>RADIANS(C21)</f>
        <v>0.3490658503988659</v>
      </c>
      <c r="D22" s="1">
        <f aca="true" t="shared" si="1" ref="D22:Z22">RADIANS(D21)</f>
        <v>0.6108652381980153</v>
      </c>
      <c r="E22" s="1">
        <f t="shared" si="1"/>
        <v>0.8726646259971648</v>
      </c>
      <c r="F22" s="1">
        <f t="shared" si="1"/>
        <v>1.1344640137963142</v>
      </c>
      <c r="G22" s="1">
        <f t="shared" si="1"/>
        <v>1.3962634015954636</v>
      </c>
      <c r="H22" s="1">
        <f t="shared" si="1"/>
        <v>1.6580627893946132</v>
      </c>
      <c r="I22" s="1">
        <f t="shared" si="1"/>
        <v>1.9198621771937625</v>
      </c>
      <c r="J22" s="1">
        <f t="shared" si="1"/>
        <v>2.181661564992912</v>
      </c>
      <c r="K22" s="1">
        <f t="shared" si="1"/>
        <v>2.443460952792061</v>
      </c>
      <c r="L22" s="1">
        <f t="shared" si="1"/>
        <v>2.705260340591211</v>
      </c>
      <c r="M22" s="1">
        <f t="shared" si="1"/>
        <v>2.9670597283903604</v>
      </c>
      <c r="N22" s="1">
        <f t="shared" si="1"/>
        <v>3.2288591161895095</v>
      </c>
      <c r="O22" s="1">
        <f t="shared" si="1"/>
        <v>3.490658503988659</v>
      </c>
      <c r="P22" s="1">
        <f t="shared" si="1"/>
        <v>3.7524578917878086</v>
      </c>
      <c r="Q22" s="1">
        <f t="shared" si="1"/>
        <v>4.014257279586958</v>
      </c>
      <c r="R22" s="1">
        <f t="shared" si="1"/>
        <v>4.276056667386108</v>
      </c>
      <c r="S22" s="1">
        <f t="shared" si="1"/>
        <v>4.537856055185257</v>
      </c>
      <c r="T22" s="1">
        <f t="shared" si="1"/>
        <v>4.799655442984406</v>
      </c>
      <c r="U22" s="1">
        <f t="shared" si="1"/>
        <v>5.061454830783556</v>
      </c>
      <c r="V22" s="1">
        <f t="shared" si="1"/>
        <v>5.323254218582705</v>
      </c>
      <c r="W22" s="1">
        <f t="shared" si="1"/>
        <v>5.585053606381854</v>
      </c>
      <c r="X22" s="1">
        <f t="shared" si="1"/>
        <v>5.846852994181004</v>
      </c>
      <c r="Y22" s="1">
        <f t="shared" si="1"/>
        <v>6.1086523819801535</v>
      </c>
      <c r="Z22" s="1">
        <f t="shared" si="1"/>
        <v>6.370451769779303</v>
      </c>
    </row>
    <row r="23" spans="1:26" ht="12.75">
      <c r="A23" s="1" t="s">
        <v>9</v>
      </c>
      <c r="B23" s="1">
        <f>B21-$B$21</f>
        <v>0</v>
      </c>
      <c r="C23" s="1">
        <f>C21-$B$21</f>
        <v>15</v>
      </c>
      <c r="D23" s="1">
        <f aca="true" t="shared" si="2" ref="D23:Z23">D21-$B$21</f>
        <v>30</v>
      </c>
      <c r="E23" s="1">
        <f t="shared" si="2"/>
        <v>45</v>
      </c>
      <c r="F23" s="1">
        <f t="shared" si="2"/>
        <v>60</v>
      </c>
      <c r="G23" s="1">
        <f t="shared" si="2"/>
        <v>75</v>
      </c>
      <c r="H23" s="1">
        <f t="shared" si="2"/>
        <v>90</v>
      </c>
      <c r="I23" s="1">
        <f t="shared" si="2"/>
        <v>105</v>
      </c>
      <c r="J23" s="1">
        <f t="shared" si="2"/>
        <v>120</v>
      </c>
      <c r="K23" s="1">
        <f t="shared" si="2"/>
        <v>135</v>
      </c>
      <c r="L23" s="1">
        <f t="shared" si="2"/>
        <v>150</v>
      </c>
      <c r="M23" s="1">
        <f t="shared" si="2"/>
        <v>165</v>
      </c>
      <c r="N23" s="1">
        <f t="shared" si="2"/>
        <v>180</v>
      </c>
      <c r="O23" s="1">
        <f t="shared" si="2"/>
        <v>195</v>
      </c>
      <c r="P23" s="1">
        <f t="shared" si="2"/>
        <v>210</v>
      </c>
      <c r="Q23" s="1">
        <f t="shared" si="2"/>
        <v>225</v>
      </c>
      <c r="R23" s="1">
        <f t="shared" si="2"/>
        <v>240</v>
      </c>
      <c r="S23" s="1">
        <f t="shared" si="2"/>
        <v>255</v>
      </c>
      <c r="T23" s="1">
        <f t="shared" si="2"/>
        <v>270</v>
      </c>
      <c r="U23" s="1">
        <f t="shared" si="2"/>
        <v>285</v>
      </c>
      <c r="V23" s="1">
        <f t="shared" si="2"/>
        <v>300</v>
      </c>
      <c r="W23" s="1">
        <f t="shared" si="2"/>
        <v>315</v>
      </c>
      <c r="X23" s="1">
        <f t="shared" si="2"/>
        <v>330</v>
      </c>
      <c r="Y23" s="1">
        <f t="shared" si="2"/>
        <v>345</v>
      </c>
      <c r="Z23" s="1">
        <f t="shared" si="2"/>
        <v>360</v>
      </c>
    </row>
    <row r="24" spans="1:26" ht="12.75">
      <c r="A24" s="1" t="s">
        <v>10</v>
      </c>
      <c r="B24" s="1">
        <f>B22-$B$22</f>
        <v>0</v>
      </c>
      <c r="C24" s="1">
        <f>C22-$B$22</f>
        <v>0.2617993877991494</v>
      </c>
      <c r="D24" s="1">
        <f aca="true" t="shared" si="3" ref="D24:Z24">D22-$B$22</f>
        <v>0.5235987755982988</v>
      </c>
      <c r="E24" s="1">
        <f t="shared" si="3"/>
        <v>0.7853981633974483</v>
      </c>
      <c r="F24" s="1">
        <f t="shared" si="3"/>
        <v>1.0471975511965979</v>
      </c>
      <c r="G24" s="1">
        <f t="shared" si="3"/>
        <v>1.3089969389957472</v>
      </c>
      <c r="H24" s="1">
        <f t="shared" si="3"/>
        <v>1.5707963267948968</v>
      </c>
      <c r="I24" s="1">
        <f t="shared" si="3"/>
        <v>1.8325957145940461</v>
      </c>
      <c r="J24" s="1">
        <f t="shared" si="3"/>
        <v>2.0943951023931957</v>
      </c>
      <c r="K24" s="1">
        <f t="shared" si="3"/>
        <v>2.356194490192345</v>
      </c>
      <c r="L24" s="1">
        <f t="shared" si="3"/>
        <v>2.6179938779914944</v>
      </c>
      <c r="M24" s="1">
        <f t="shared" si="3"/>
        <v>2.879793265790644</v>
      </c>
      <c r="N24" s="1">
        <f t="shared" si="3"/>
        <v>3.141592653589793</v>
      </c>
      <c r="O24" s="1">
        <f t="shared" si="3"/>
        <v>3.4033920413889427</v>
      </c>
      <c r="P24" s="1">
        <f t="shared" si="3"/>
        <v>3.6651914291880923</v>
      </c>
      <c r="Q24" s="1">
        <f t="shared" si="3"/>
        <v>3.9269908169872414</v>
      </c>
      <c r="R24" s="1">
        <f t="shared" si="3"/>
        <v>4.188790204786391</v>
      </c>
      <c r="S24" s="1">
        <f t="shared" si="3"/>
        <v>4.4505895925855405</v>
      </c>
      <c r="T24" s="1">
        <f t="shared" si="3"/>
        <v>4.71238898038469</v>
      </c>
      <c r="U24" s="1">
        <f t="shared" si="3"/>
        <v>4.97418836818384</v>
      </c>
      <c r="V24" s="1">
        <f t="shared" si="3"/>
        <v>5.235987755982989</v>
      </c>
      <c r="W24" s="1">
        <f t="shared" si="3"/>
        <v>5.497787143782138</v>
      </c>
      <c r="X24" s="1">
        <f t="shared" si="3"/>
        <v>5.759586531581288</v>
      </c>
      <c r="Y24" s="1">
        <f t="shared" si="3"/>
        <v>6.021385919380437</v>
      </c>
      <c r="Z24" s="1">
        <f t="shared" si="3"/>
        <v>6.283185307179586</v>
      </c>
    </row>
    <row r="25" spans="1:26" ht="12.75">
      <c r="A25" s="1" t="s">
        <v>15</v>
      </c>
      <c r="B25" s="1">
        <f>D10</f>
        <v>0</v>
      </c>
      <c r="C25" s="1">
        <f>B25+$D$11</f>
        <v>0</v>
      </c>
      <c r="D25" s="1">
        <f aca="true" t="shared" si="4" ref="D25:Z25">C25+$D$11</f>
        <v>0</v>
      </c>
      <c r="E25" s="1">
        <f t="shared" si="4"/>
        <v>0</v>
      </c>
      <c r="F25" s="1">
        <f t="shared" si="4"/>
        <v>0</v>
      </c>
      <c r="G25" s="1">
        <f t="shared" si="4"/>
        <v>0</v>
      </c>
      <c r="H25" s="1">
        <f t="shared" si="4"/>
        <v>0</v>
      </c>
      <c r="I25" s="1">
        <f t="shared" si="4"/>
        <v>0</v>
      </c>
      <c r="J25" s="1">
        <f t="shared" si="4"/>
        <v>0</v>
      </c>
      <c r="K25" s="1">
        <f t="shared" si="4"/>
        <v>0</v>
      </c>
      <c r="L25" s="1">
        <f t="shared" si="4"/>
        <v>0</v>
      </c>
      <c r="M25" s="1">
        <f t="shared" si="4"/>
        <v>0</v>
      </c>
      <c r="N25" s="1">
        <f t="shared" si="4"/>
        <v>0</v>
      </c>
      <c r="O25" s="1">
        <f t="shared" si="4"/>
        <v>0</v>
      </c>
      <c r="P25" s="1">
        <f t="shared" si="4"/>
        <v>0</v>
      </c>
      <c r="Q25" s="1">
        <f t="shared" si="4"/>
        <v>0</v>
      </c>
      <c r="R25" s="1">
        <f t="shared" si="4"/>
        <v>0</v>
      </c>
      <c r="S25" s="1">
        <f t="shared" si="4"/>
        <v>0</v>
      </c>
      <c r="T25" s="1">
        <f t="shared" si="4"/>
        <v>0</v>
      </c>
      <c r="U25" s="1">
        <f t="shared" si="4"/>
        <v>0</v>
      </c>
      <c r="V25" s="1">
        <f t="shared" si="4"/>
        <v>0</v>
      </c>
      <c r="W25" s="1">
        <f t="shared" si="4"/>
        <v>0</v>
      </c>
      <c r="X25" s="1">
        <f t="shared" si="4"/>
        <v>0</v>
      </c>
      <c r="Y25" s="1">
        <f t="shared" si="4"/>
        <v>0</v>
      </c>
      <c r="Z25" s="1">
        <f t="shared" si="4"/>
        <v>0</v>
      </c>
    </row>
    <row r="26" spans="1:26" ht="12.75">
      <c r="A26" s="1" t="s">
        <v>16</v>
      </c>
      <c r="B26" s="1">
        <v>0</v>
      </c>
      <c r="C26" s="1">
        <f>(C22-B22)/B27</f>
        <v>0.2617993877991494</v>
      </c>
      <c r="D26" s="1">
        <f aca="true" t="shared" si="5" ref="D26:Z26">(D22-C22)/C27</f>
        <v>0.2617993877991494</v>
      </c>
      <c r="E26" s="1">
        <f t="shared" si="5"/>
        <v>0.26179938779914946</v>
      </c>
      <c r="F26" s="1">
        <f t="shared" si="5"/>
        <v>0.26179938779914946</v>
      </c>
      <c r="G26" s="1">
        <f t="shared" si="5"/>
        <v>0.26179938779914935</v>
      </c>
      <c r="H26" s="1">
        <f t="shared" si="5"/>
        <v>0.2617993877991496</v>
      </c>
      <c r="I26" s="1">
        <f t="shared" si="5"/>
        <v>0.26179938779914935</v>
      </c>
      <c r="J26" s="1">
        <f t="shared" si="5"/>
        <v>0.2617993877991496</v>
      </c>
      <c r="K26" s="1">
        <f t="shared" si="5"/>
        <v>0.26179938779914913</v>
      </c>
      <c r="L26" s="1">
        <f t="shared" si="5"/>
        <v>0.2617993877991496</v>
      </c>
      <c r="M26" s="1">
        <f t="shared" si="5"/>
        <v>0.2617993877991496</v>
      </c>
      <c r="N26" s="1">
        <f t="shared" si="5"/>
        <v>0.26179938779914913</v>
      </c>
      <c r="O26" s="1">
        <f t="shared" si="5"/>
        <v>0.2617993877991496</v>
      </c>
      <c r="P26" s="1">
        <f t="shared" si="5"/>
        <v>0.2617993877991496</v>
      </c>
      <c r="Q26" s="1">
        <f t="shared" si="5"/>
        <v>0.26179938779914913</v>
      </c>
      <c r="R26" s="1">
        <f t="shared" si="5"/>
        <v>0.26179938779915</v>
      </c>
      <c r="S26" s="1">
        <f t="shared" si="5"/>
        <v>0.26179938779914913</v>
      </c>
      <c r="T26" s="1">
        <f t="shared" si="5"/>
        <v>0.26179938779914913</v>
      </c>
      <c r="U26" s="1">
        <f t="shared" si="5"/>
        <v>0.26179938779915</v>
      </c>
      <c r="V26" s="1">
        <f t="shared" si="5"/>
        <v>0.26179938779914913</v>
      </c>
      <c r="W26" s="1">
        <f t="shared" si="5"/>
        <v>0.26179938779914913</v>
      </c>
      <c r="X26" s="1">
        <f t="shared" si="5"/>
        <v>0.26179938779915</v>
      </c>
      <c r="Y26" s="1">
        <f t="shared" si="5"/>
        <v>0.26179938779914913</v>
      </c>
      <c r="Z26" s="1">
        <f t="shared" si="5"/>
        <v>0.26179938779914913</v>
      </c>
    </row>
    <row r="27" spans="1:26" ht="12.75">
      <c r="A27" s="1" t="s">
        <v>17</v>
      </c>
      <c r="B27" s="1">
        <f>D9</f>
        <v>1</v>
      </c>
      <c r="C27" s="1">
        <f>B27+B25*B26</f>
        <v>1</v>
      </c>
      <c r="D27" s="1">
        <f aca="true" t="shared" si="6" ref="D27:Z27">C27+C25*C26</f>
        <v>1</v>
      </c>
      <c r="E27" s="1">
        <f t="shared" si="6"/>
        <v>1</v>
      </c>
      <c r="F27" s="1">
        <f t="shared" si="6"/>
        <v>1</v>
      </c>
      <c r="G27" s="1">
        <f t="shared" si="6"/>
        <v>1</v>
      </c>
      <c r="H27" s="1">
        <f t="shared" si="6"/>
        <v>1</v>
      </c>
      <c r="I27" s="1">
        <f t="shared" si="6"/>
        <v>1</v>
      </c>
      <c r="J27" s="1">
        <f t="shared" si="6"/>
        <v>1</v>
      </c>
      <c r="K27" s="1">
        <f t="shared" si="6"/>
        <v>1</v>
      </c>
      <c r="L27" s="1">
        <f t="shared" si="6"/>
        <v>1</v>
      </c>
      <c r="M27" s="1">
        <f t="shared" si="6"/>
        <v>1</v>
      </c>
      <c r="N27" s="1">
        <f t="shared" si="6"/>
        <v>1</v>
      </c>
      <c r="O27" s="1">
        <f t="shared" si="6"/>
        <v>1</v>
      </c>
      <c r="P27" s="1">
        <f t="shared" si="6"/>
        <v>1</v>
      </c>
      <c r="Q27" s="1">
        <f t="shared" si="6"/>
        <v>1</v>
      </c>
      <c r="R27" s="1">
        <f t="shared" si="6"/>
        <v>1</v>
      </c>
      <c r="S27" s="1">
        <f t="shared" si="6"/>
        <v>1</v>
      </c>
      <c r="T27" s="1">
        <f t="shared" si="6"/>
        <v>1</v>
      </c>
      <c r="U27" s="1">
        <f t="shared" si="6"/>
        <v>1</v>
      </c>
      <c r="V27" s="1">
        <f t="shared" si="6"/>
        <v>1</v>
      </c>
      <c r="W27" s="1">
        <f t="shared" si="6"/>
        <v>1</v>
      </c>
      <c r="X27" s="1">
        <f t="shared" si="6"/>
        <v>1</v>
      </c>
      <c r="Y27" s="1">
        <f t="shared" si="6"/>
        <v>1</v>
      </c>
      <c r="Z27" s="1">
        <f t="shared" si="6"/>
        <v>1</v>
      </c>
    </row>
    <row r="28" spans="1:26" ht="12" customHeight="1">
      <c r="A28" s="1" t="s">
        <v>18</v>
      </c>
      <c r="B28" s="1">
        <f>B22</f>
        <v>0.08726646259971647</v>
      </c>
      <c r="C28" s="1">
        <f>B28+B27*C26+0.5*B25*(C26^2)</f>
        <v>0.3490658503988659</v>
      </c>
      <c r="D28" s="1">
        <f aca="true" t="shared" si="7" ref="D28:Z28">C28+C27*D26+0.5*C25*(D26^2)</f>
        <v>0.6108652381980153</v>
      </c>
      <c r="E28" s="1">
        <f t="shared" si="7"/>
        <v>0.8726646259971648</v>
      </c>
      <c r="F28" s="1">
        <f t="shared" si="7"/>
        <v>1.1344640137963142</v>
      </c>
      <c r="G28" s="1">
        <f t="shared" si="7"/>
        <v>1.3962634015954636</v>
      </c>
      <c r="H28" s="1">
        <f t="shared" si="7"/>
        <v>1.6580627893946132</v>
      </c>
      <c r="I28" s="1">
        <f t="shared" si="7"/>
        <v>1.9198621771937625</v>
      </c>
      <c r="J28" s="1">
        <f t="shared" si="7"/>
        <v>2.181661564992912</v>
      </c>
      <c r="K28" s="1">
        <f t="shared" si="7"/>
        <v>2.443460952792061</v>
      </c>
      <c r="L28" s="1">
        <f t="shared" si="7"/>
        <v>2.705260340591211</v>
      </c>
      <c r="M28" s="1">
        <f t="shared" si="7"/>
        <v>2.9670597283903604</v>
      </c>
      <c r="N28" s="1">
        <f t="shared" si="7"/>
        <v>3.2288591161895095</v>
      </c>
      <c r="O28" s="1">
        <f t="shared" si="7"/>
        <v>3.490658503988659</v>
      </c>
      <c r="P28" s="1">
        <f t="shared" si="7"/>
        <v>3.7524578917878086</v>
      </c>
      <c r="Q28" s="1">
        <f t="shared" si="7"/>
        <v>4.014257279586958</v>
      </c>
      <c r="R28" s="1">
        <f t="shared" si="7"/>
        <v>4.276056667386108</v>
      </c>
      <c r="S28" s="1">
        <f t="shared" si="7"/>
        <v>4.537856055185257</v>
      </c>
      <c r="T28" s="1">
        <f t="shared" si="7"/>
        <v>4.799655442984406</v>
      </c>
      <c r="U28" s="1">
        <f t="shared" si="7"/>
        <v>5.061454830783556</v>
      </c>
      <c r="V28" s="1">
        <f t="shared" si="7"/>
        <v>5.323254218582705</v>
      </c>
      <c r="W28" s="1">
        <f t="shared" si="7"/>
        <v>5.585053606381854</v>
      </c>
      <c r="X28" s="1">
        <f t="shared" si="7"/>
        <v>5.846852994181004</v>
      </c>
      <c r="Y28" s="1">
        <f t="shared" si="7"/>
        <v>6.1086523819801535</v>
      </c>
      <c r="Z28" s="1">
        <f t="shared" si="7"/>
        <v>6.370451769779303</v>
      </c>
    </row>
    <row r="29" spans="1:26" ht="14.25" customHeight="1">
      <c r="A29" s="1" t="s">
        <v>19</v>
      </c>
      <c r="B29" s="1">
        <f>B28-B22</f>
        <v>0</v>
      </c>
      <c r="C29" s="1">
        <f>C28-C22</f>
        <v>0</v>
      </c>
      <c r="D29" s="1">
        <f aca="true" t="shared" si="8" ref="D29:Z29">D28-D22</f>
        <v>0</v>
      </c>
      <c r="E29" s="1">
        <f t="shared" si="8"/>
        <v>0</v>
      </c>
      <c r="F29" s="1">
        <f t="shared" si="8"/>
        <v>0</v>
      </c>
      <c r="G29" s="1">
        <f t="shared" si="8"/>
        <v>0</v>
      </c>
      <c r="H29" s="1">
        <f t="shared" si="8"/>
        <v>0</v>
      </c>
      <c r="I29" s="1">
        <f t="shared" si="8"/>
        <v>0</v>
      </c>
      <c r="J29" s="1">
        <f t="shared" si="8"/>
        <v>0</v>
      </c>
      <c r="K29" s="1">
        <f t="shared" si="8"/>
        <v>0</v>
      </c>
      <c r="L29" s="1">
        <f t="shared" si="8"/>
        <v>0</v>
      </c>
      <c r="M29" s="1">
        <f t="shared" si="8"/>
        <v>0</v>
      </c>
      <c r="N29" s="1">
        <f t="shared" si="8"/>
        <v>0</v>
      </c>
      <c r="O29" s="1">
        <f t="shared" si="8"/>
        <v>0</v>
      </c>
      <c r="P29" s="1">
        <f t="shared" si="8"/>
        <v>0</v>
      </c>
      <c r="Q29" s="1">
        <f t="shared" si="8"/>
        <v>0</v>
      </c>
      <c r="R29" s="1">
        <f t="shared" si="8"/>
        <v>0</v>
      </c>
      <c r="S29" s="1">
        <f t="shared" si="8"/>
        <v>0</v>
      </c>
      <c r="T29" s="1">
        <f t="shared" si="8"/>
        <v>0</v>
      </c>
      <c r="U29" s="1">
        <f t="shared" si="8"/>
        <v>0</v>
      </c>
      <c r="V29" s="1">
        <f t="shared" si="8"/>
        <v>0</v>
      </c>
      <c r="W29" s="1">
        <f t="shared" si="8"/>
        <v>0</v>
      </c>
      <c r="X29" s="1">
        <f t="shared" si="8"/>
        <v>0</v>
      </c>
      <c r="Y29" s="1">
        <f t="shared" si="8"/>
        <v>0</v>
      </c>
      <c r="Z29" s="1">
        <f t="shared" si="8"/>
        <v>0</v>
      </c>
    </row>
    <row r="30" spans="1:27" ht="12.75">
      <c r="A30" s="1" t="s">
        <v>20</v>
      </c>
      <c r="B30" s="1">
        <f>SIN(B24)</f>
        <v>0</v>
      </c>
      <c r="C30" s="1">
        <f>SIN(C24)</f>
        <v>0.25881904510252074</v>
      </c>
      <c r="D30" s="1">
        <f>SIN(D24)</f>
        <v>0.49999999999999994</v>
      </c>
      <c r="E30" s="1">
        <f>SIN(E24)</f>
        <v>0.7071067811865475</v>
      </c>
      <c r="F30" s="1">
        <f>SIN(F24)</f>
        <v>0.8660254037844387</v>
      </c>
      <c r="G30" s="1">
        <f>SIN(G24)</f>
        <v>0.9659258262890683</v>
      </c>
      <c r="H30" s="1">
        <f>SIN(H24)</f>
        <v>1</v>
      </c>
      <c r="I30" s="1">
        <f>SIN(I24)</f>
        <v>0.9659258262890683</v>
      </c>
      <c r="J30" s="1">
        <f>SIN(J24)</f>
        <v>0.8660254037844385</v>
      </c>
      <c r="K30" s="1">
        <f>SIN(K24)</f>
        <v>0.7071067811865476</v>
      </c>
      <c r="L30" s="1">
        <f>SIN(L24)</f>
        <v>0.49999999999999994</v>
      </c>
      <c r="M30" s="1">
        <f>SIN(M24)</f>
        <v>0.2588190451025206</v>
      </c>
      <c r="N30" s="1">
        <f>SIN(N24)</f>
        <v>1.22514845490862E-16</v>
      </c>
      <c r="O30" s="1">
        <f>SIN(O24)</f>
        <v>-0.2588190451025208</v>
      </c>
      <c r="P30" s="1">
        <f>SIN(P24)</f>
        <v>-0.5000000000000001</v>
      </c>
      <c r="Q30" s="1">
        <f>SIN(Q24)</f>
        <v>-0.7071067811865475</v>
      </c>
      <c r="R30" s="1">
        <f>SIN(R24)</f>
        <v>-0.8660254037844388</v>
      </c>
      <c r="S30" s="1">
        <f>SIN(S24)</f>
        <v>-0.9659258262890683</v>
      </c>
      <c r="T30" s="1">
        <f>SIN(T24)</f>
        <v>-1</v>
      </c>
      <c r="U30" s="1">
        <f>SIN(U24)</f>
        <v>-0.9659258262890682</v>
      </c>
      <c r="V30" s="1">
        <f>SIN(V24)</f>
        <v>-0.8660254037844386</v>
      </c>
      <c r="W30" s="1">
        <f>SIN(W24)</f>
        <v>-0.7071067811865477</v>
      </c>
      <c r="X30" s="1">
        <f>SIN(X24)</f>
        <v>-0.49999999999999967</v>
      </c>
      <c r="Y30" s="1">
        <f>SIN(Y24)</f>
        <v>-0.2588190451025207</v>
      </c>
      <c r="Z30" s="1">
        <f>SIN(Z24)</f>
        <v>-2.45029690981724E-16</v>
      </c>
      <c r="AA30" s="1">
        <f>SIN(AA24)</f>
        <v>0</v>
      </c>
    </row>
    <row r="31" spans="1:27" ht="12.75">
      <c r="A31" s="1" t="s">
        <v>21</v>
      </c>
      <c r="B31" s="1">
        <f>COS(B24)</f>
        <v>1</v>
      </c>
      <c r="C31" s="1">
        <f>COS(C24)</f>
        <v>0.9659258262890683</v>
      </c>
      <c r="D31" s="1">
        <f>COS(D24)</f>
        <v>0.8660254037844387</v>
      </c>
      <c r="E31" s="1">
        <f>COS(E24)</f>
        <v>0.7071067811865476</v>
      </c>
      <c r="F31" s="1">
        <f>COS(F24)</f>
        <v>0.4999999999999999</v>
      </c>
      <c r="G31" s="1">
        <f>COS(G24)</f>
        <v>0.25881904510252074</v>
      </c>
      <c r="H31" s="1">
        <f>COS(H24)</f>
        <v>-1.607871821796003E-16</v>
      </c>
      <c r="I31" s="1">
        <f>COS(I24)</f>
        <v>-0.25881904510252085</v>
      </c>
      <c r="J31" s="1">
        <f>COS(J24)</f>
        <v>-0.5000000000000002</v>
      </c>
      <c r="K31" s="1">
        <f>COS(K24)</f>
        <v>-0.7071067811865475</v>
      </c>
      <c r="L31" s="1">
        <f>COS(L24)</f>
        <v>-0.8660254037844387</v>
      </c>
      <c r="M31" s="1">
        <f>COS(M24)</f>
        <v>-0.9659258262890683</v>
      </c>
      <c r="N31" s="1">
        <f>COS(N24)</f>
        <v>-1</v>
      </c>
      <c r="O31" s="1">
        <f>COS(O24)</f>
        <v>-0.9659258262890683</v>
      </c>
      <c r="P31" s="1">
        <f>COS(P24)</f>
        <v>-0.8660254037844386</v>
      </c>
      <c r="Q31" s="1">
        <f>COS(Q24)</f>
        <v>-0.7071067811865477</v>
      </c>
      <c r="R31" s="1">
        <f>COS(R24)</f>
        <v>-0.4999999999999996</v>
      </c>
      <c r="S31" s="1">
        <f>COS(S24)</f>
        <v>-0.25881904510252063</v>
      </c>
      <c r="T31" s="1">
        <f>COS(T24)</f>
        <v>-1.83772268236293E-16</v>
      </c>
      <c r="U31" s="1">
        <f>COS(U24)</f>
        <v>0.25881904510252113</v>
      </c>
      <c r="V31" s="1">
        <f>COS(V24)</f>
        <v>0.5000000000000001</v>
      </c>
      <c r="W31" s="1">
        <f>COS(W24)</f>
        <v>0.7071067811865474</v>
      </c>
      <c r="X31" s="1">
        <f>COS(X24)</f>
        <v>0.8660254037844388</v>
      </c>
      <c r="Y31" s="1">
        <f>COS(Y24)</f>
        <v>0.9659258262890683</v>
      </c>
      <c r="Z31" s="1">
        <f>COS(Z24)</f>
        <v>1</v>
      </c>
      <c r="AA31" s="1">
        <f>COS(AA24)</f>
        <v>1</v>
      </c>
    </row>
    <row r="32" ht="12.75">
      <c r="A32" s="24" t="s">
        <v>22</v>
      </c>
    </row>
    <row r="33" spans="1:26" ht="12.75">
      <c r="A33" s="1" t="s">
        <v>23</v>
      </c>
      <c r="B33" s="1">
        <f>$F$6*B31-$G$6*B30</f>
        <v>4.9809734904587275</v>
      </c>
      <c r="C33" s="1">
        <f>$F$6*C31-$G$6*C30</f>
        <v>4.698463103929542</v>
      </c>
      <c r="D33" s="1">
        <f aca="true" t="shared" si="9" ref="D33:Z33">$F$6*D31-$G$6*D30</f>
        <v>4.0957602214449595</v>
      </c>
      <c r="E33" s="1">
        <f t="shared" si="9"/>
        <v>3.2139380484326967</v>
      </c>
      <c r="F33" s="1">
        <f t="shared" si="9"/>
        <v>2.113091308703497</v>
      </c>
      <c r="G33" s="1">
        <f t="shared" si="9"/>
        <v>0.8682408883346517</v>
      </c>
      <c r="H33" s="1">
        <f t="shared" si="9"/>
        <v>-0.4357787137382916</v>
      </c>
      <c r="I33" s="1">
        <f t="shared" si="9"/>
        <v>-1.710100716628344</v>
      </c>
      <c r="J33" s="1">
        <f t="shared" si="9"/>
        <v>-2.867882181755231</v>
      </c>
      <c r="K33" s="1">
        <f t="shared" si="9"/>
        <v>-3.83022221559489</v>
      </c>
      <c r="L33" s="1">
        <f t="shared" si="9"/>
        <v>-4.53153893518325</v>
      </c>
      <c r="M33" s="1">
        <f t="shared" si="9"/>
        <v>-4.924038765061041</v>
      </c>
      <c r="N33" s="1">
        <f t="shared" si="9"/>
        <v>-4.9809734904587275</v>
      </c>
      <c r="O33" s="1">
        <f t="shared" si="9"/>
        <v>-4.698463103929542</v>
      </c>
      <c r="P33" s="1">
        <f t="shared" si="9"/>
        <v>-4.095760221444959</v>
      </c>
      <c r="Q33" s="1">
        <f t="shared" si="9"/>
        <v>-3.213938048432697</v>
      </c>
      <c r="R33" s="1">
        <f t="shared" si="9"/>
        <v>-2.1130913087034955</v>
      </c>
      <c r="S33" s="1">
        <f t="shared" si="9"/>
        <v>-0.8682408883346511</v>
      </c>
      <c r="T33" s="1">
        <f t="shared" si="9"/>
        <v>0.4357787137382899</v>
      </c>
      <c r="U33" s="1">
        <f t="shared" si="9"/>
        <v>1.7101007166283453</v>
      </c>
      <c r="V33" s="1">
        <f t="shared" si="9"/>
        <v>2.8678821817552307</v>
      </c>
      <c r="W33" s="1">
        <f t="shared" si="9"/>
        <v>3.830222215594889</v>
      </c>
      <c r="X33" s="1">
        <f t="shared" si="9"/>
        <v>4.53153893518325</v>
      </c>
      <c r="Y33" s="1">
        <f t="shared" si="9"/>
        <v>4.924038765061041</v>
      </c>
      <c r="Z33" s="1">
        <f t="shared" si="9"/>
        <v>4.9809734904587275</v>
      </c>
    </row>
    <row r="34" spans="1:26" ht="12.75">
      <c r="A34" s="1" t="s">
        <v>24</v>
      </c>
      <c r="B34" s="1">
        <f>$F$6*B30+$G$6*B31</f>
        <v>0.4357787137382908</v>
      </c>
      <c r="C34" s="1">
        <f>$F$6*C30+$G$6*C31</f>
        <v>1.7101007166283435</v>
      </c>
      <c r="D34" s="1">
        <f aca="true" t="shared" si="10" ref="D34:Z34">$F$6*D30+$G$6*D31</f>
        <v>2.86788218175523</v>
      </c>
      <c r="E34" s="1">
        <f t="shared" si="10"/>
        <v>3.83022221559489</v>
      </c>
      <c r="F34" s="1">
        <f t="shared" si="10"/>
        <v>4.53153893518325</v>
      </c>
      <c r="G34" s="1">
        <f t="shared" si="10"/>
        <v>4.924038765061041</v>
      </c>
      <c r="H34" s="1">
        <f t="shared" si="10"/>
        <v>4.9809734904587275</v>
      </c>
      <c r="I34" s="1">
        <f t="shared" si="10"/>
        <v>4.698463103929542</v>
      </c>
      <c r="J34" s="1">
        <f t="shared" si="10"/>
        <v>4.095760221444958</v>
      </c>
      <c r="K34" s="1">
        <f t="shared" si="10"/>
        <v>3.2139380484326967</v>
      </c>
      <c r="L34" s="1">
        <f t="shared" si="10"/>
        <v>2.113091308703497</v>
      </c>
      <c r="M34" s="1">
        <f t="shared" si="10"/>
        <v>0.8682408883346509</v>
      </c>
      <c r="N34" s="1">
        <f t="shared" si="10"/>
        <v>-0.4357787137382902</v>
      </c>
      <c r="O34" s="1">
        <f t="shared" si="10"/>
        <v>-1.7101007166283437</v>
      </c>
      <c r="P34" s="1">
        <f t="shared" si="10"/>
        <v>-2.8678821817552307</v>
      </c>
      <c r="Q34" s="1">
        <f t="shared" si="10"/>
        <v>-3.83022221559489</v>
      </c>
      <c r="R34" s="1">
        <f t="shared" si="10"/>
        <v>-4.53153893518325</v>
      </c>
      <c r="S34" s="1">
        <f t="shared" si="10"/>
        <v>-4.924038765061041</v>
      </c>
      <c r="T34" s="1">
        <f t="shared" si="10"/>
        <v>-4.9809734904587275</v>
      </c>
      <c r="U34" s="1">
        <f t="shared" si="10"/>
        <v>-4.698463103929541</v>
      </c>
      <c r="V34" s="1">
        <f t="shared" si="10"/>
        <v>-4.095760221444959</v>
      </c>
      <c r="W34" s="1">
        <f t="shared" si="10"/>
        <v>-3.2139380484326976</v>
      </c>
      <c r="X34" s="1">
        <f t="shared" si="10"/>
        <v>-2.1130913087034955</v>
      </c>
      <c r="Y34" s="1">
        <f t="shared" si="10"/>
        <v>-0.8682408883346513</v>
      </c>
      <c r="Z34" s="1">
        <f t="shared" si="10"/>
        <v>0.4357787137382896</v>
      </c>
    </row>
    <row r="35" spans="1:26" ht="12.75">
      <c r="A35" s="1" t="s">
        <v>25</v>
      </c>
      <c r="B35" s="1">
        <f>-B27*B34</f>
        <v>-0.4357787137382908</v>
      </c>
      <c r="C35" s="1">
        <f>-C27*C34</f>
        <v>-1.7101007166283435</v>
      </c>
      <c r="D35" s="1">
        <f aca="true" t="shared" si="11" ref="D35:Z35">-D27*D34</f>
        <v>-2.86788218175523</v>
      </c>
      <c r="E35" s="1">
        <f t="shared" si="11"/>
        <v>-3.83022221559489</v>
      </c>
      <c r="F35" s="1">
        <f t="shared" si="11"/>
        <v>-4.53153893518325</v>
      </c>
      <c r="G35" s="1">
        <f t="shared" si="11"/>
        <v>-4.924038765061041</v>
      </c>
      <c r="H35" s="1">
        <f t="shared" si="11"/>
        <v>-4.9809734904587275</v>
      </c>
      <c r="I35" s="1">
        <f t="shared" si="11"/>
        <v>-4.698463103929542</v>
      </c>
      <c r="J35" s="1">
        <f t="shared" si="11"/>
        <v>-4.095760221444958</v>
      </c>
      <c r="K35" s="1">
        <f t="shared" si="11"/>
        <v>-3.2139380484326967</v>
      </c>
      <c r="L35" s="1">
        <f t="shared" si="11"/>
        <v>-2.113091308703497</v>
      </c>
      <c r="M35" s="1">
        <f t="shared" si="11"/>
        <v>-0.8682408883346509</v>
      </c>
      <c r="N35" s="1">
        <f t="shared" si="11"/>
        <v>0.4357787137382902</v>
      </c>
      <c r="O35" s="1">
        <f t="shared" si="11"/>
        <v>1.7101007166283437</v>
      </c>
      <c r="P35" s="1">
        <f t="shared" si="11"/>
        <v>2.8678821817552307</v>
      </c>
      <c r="Q35" s="1">
        <f t="shared" si="11"/>
        <v>3.83022221559489</v>
      </c>
      <c r="R35" s="1">
        <f t="shared" si="11"/>
        <v>4.53153893518325</v>
      </c>
      <c r="S35" s="1">
        <f t="shared" si="11"/>
        <v>4.924038765061041</v>
      </c>
      <c r="T35" s="1">
        <f t="shared" si="11"/>
        <v>4.9809734904587275</v>
      </c>
      <c r="U35" s="1">
        <f t="shared" si="11"/>
        <v>4.698463103929541</v>
      </c>
      <c r="V35" s="1">
        <f t="shared" si="11"/>
        <v>4.095760221444959</v>
      </c>
      <c r="W35" s="1">
        <f t="shared" si="11"/>
        <v>3.2139380484326976</v>
      </c>
      <c r="X35" s="1">
        <f t="shared" si="11"/>
        <v>2.1130913087034955</v>
      </c>
      <c r="Y35" s="1">
        <f t="shared" si="11"/>
        <v>0.8682408883346513</v>
      </c>
      <c r="Z35" s="1">
        <f t="shared" si="11"/>
        <v>-0.4357787137382896</v>
      </c>
    </row>
    <row r="36" spans="1:26" ht="12.75">
      <c r="A36" s="1" t="s">
        <v>26</v>
      </c>
      <c r="B36" s="1">
        <f>B27*B33</f>
        <v>4.9809734904587275</v>
      </c>
      <c r="C36" s="1">
        <f>C27*C33</f>
        <v>4.698463103929542</v>
      </c>
      <c r="D36" s="1">
        <f aca="true" t="shared" si="12" ref="D36:Z36">D27*D33</f>
        <v>4.0957602214449595</v>
      </c>
      <c r="E36" s="1">
        <f t="shared" si="12"/>
        <v>3.2139380484326967</v>
      </c>
      <c r="F36" s="1">
        <f t="shared" si="12"/>
        <v>2.113091308703497</v>
      </c>
      <c r="G36" s="1">
        <f t="shared" si="12"/>
        <v>0.8682408883346517</v>
      </c>
      <c r="H36" s="1">
        <f t="shared" si="12"/>
        <v>-0.4357787137382916</v>
      </c>
      <c r="I36" s="1">
        <f t="shared" si="12"/>
        <v>-1.710100716628344</v>
      </c>
      <c r="J36" s="1">
        <f t="shared" si="12"/>
        <v>-2.867882181755231</v>
      </c>
      <c r="K36" s="1">
        <f t="shared" si="12"/>
        <v>-3.83022221559489</v>
      </c>
      <c r="L36" s="1">
        <f t="shared" si="12"/>
        <v>-4.53153893518325</v>
      </c>
      <c r="M36" s="1">
        <f t="shared" si="12"/>
        <v>-4.924038765061041</v>
      </c>
      <c r="N36" s="1">
        <f t="shared" si="12"/>
        <v>-4.9809734904587275</v>
      </c>
      <c r="O36" s="1">
        <f t="shared" si="12"/>
        <v>-4.698463103929542</v>
      </c>
      <c r="P36" s="1">
        <f t="shared" si="12"/>
        <v>-4.095760221444959</v>
      </c>
      <c r="Q36" s="1">
        <f t="shared" si="12"/>
        <v>-3.213938048432697</v>
      </c>
      <c r="R36" s="1">
        <f t="shared" si="12"/>
        <v>-2.1130913087034955</v>
      </c>
      <c r="S36" s="1">
        <f t="shared" si="12"/>
        <v>-0.8682408883346511</v>
      </c>
      <c r="T36" s="1">
        <f t="shared" si="12"/>
        <v>0.4357787137382899</v>
      </c>
      <c r="U36" s="1">
        <f t="shared" si="12"/>
        <v>1.7101007166283453</v>
      </c>
      <c r="V36" s="1">
        <f t="shared" si="12"/>
        <v>2.8678821817552307</v>
      </c>
      <c r="W36" s="1">
        <f t="shared" si="12"/>
        <v>3.830222215594889</v>
      </c>
      <c r="X36" s="1">
        <f t="shared" si="12"/>
        <v>4.53153893518325</v>
      </c>
      <c r="Y36" s="1">
        <f t="shared" si="12"/>
        <v>4.924038765061041</v>
      </c>
      <c r="Z36" s="1">
        <f t="shared" si="12"/>
        <v>4.9809734904587275</v>
      </c>
    </row>
    <row r="37" spans="1:26" ht="12.75">
      <c r="A37" s="1" t="s">
        <v>27</v>
      </c>
      <c r="B37" s="1">
        <f>-B27*B36-B25*B34</f>
        <v>-4.9809734904587275</v>
      </c>
      <c r="C37" s="1">
        <f>-C27*C36-C25*C34</f>
        <v>-4.698463103929542</v>
      </c>
      <c r="D37" s="1">
        <f aca="true" t="shared" si="13" ref="D37:Z37">-D27*D36-D25*D34</f>
        <v>-4.0957602214449595</v>
      </c>
      <c r="E37" s="1">
        <f t="shared" si="13"/>
        <v>-3.2139380484326967</v>
      </c>
      <c r="F37" s="1">
        <f t="shared" si="13"/>
        <v>-2.113091308703497</v>
      </c>
      <c r="G37" s="1">
        <f t="shared" si="13"/>
        <v>-0.8682408883346517</v>
      </c>
      <c r="H37" s="1">
        <f t="shared" si="13"/>
        <v>0.4357787137382916</v>
      </c>
      <c r="I37" s="1">
        <f t="shared" si="13"/>
        <v>1.710100716628344</v>
      </c>
      <c r="J37" s="1">
        <f t="shared" si="13"/>
        <v>2.867882181755231</v>
      </c>
      <c r="K37" s="1">
        <f t="shared" si="13"/>
        <v>3.83022221559489</v>
      </c>
      <c r="L37" s="1">
        <f t="shared" si="13"/>
        <v>4.53153893518325</v>
      </c>
      <c r="M37" s="1">
        <f t="shared" si="13"/>
        <v>4.924038765061041</v>
      </c>
      <c r="N37" s="1">
        <f t="shared" si="13"/>
        <v>4.9809734904587275</v>
      </c>
      <c r="O37" s="1">
        <f t="shared" si="13"/>
        <v>4.698463103929542</v>
      </c>
      <c r="P37" s="1">
        <f t="shared" si="13"/>
        <v>4.095760221444959</v>
      </c>
      <c r="Q37" s="1">
        <f t="shared" si="13"/>
        <v>3.213938048432697</v>
      </c>
      <c r="R37" s="1">
        <f t="shared" si="13"/>
        <v>2.1130913087034955</v>
      </c>
      <c r="S37" s="1">
        <f t="shared" si="13"/>
        <v>0.8682408883346511</v>
      </c>
      <c r="T37" s="1">
        <f t="shared" si="13"/>
        <v>-0.4357787137382899</v>
      </c>
      <c r="U37" s="1">
        <f t="shared" si="13"/>
        <v>-1.7101007166283453</v>
      </c>
      <c r="V37" s="1">
        <f t="shared" si="13"/>
        <v>-2.8678821817552307</v>
      </c>
      <c r="W37" s="1">
        <f t="shared" si="13"/>
        <v>-3.830222215594889</v>
      </c>
      <c r="X37" s="1">
        <f t="shared" si="13"/>
        <v>-4.53153893518325</v>
      </c>
      <c r="Y37" s="1">
        <f t="shared" si="13"/>
        <v>-4.924038765061041</v>
      </c>
      <c r="Z37" s="1">
        <f t="shared" si="13"/>
        <v>-4.9809734904587275</v>
      </c>
    </row>
    <row r="38" spans="1:26" ht="12.75">
      <c r="A38" s="1" t="s">
        <v>28</v>
      </c>
      <c r="B38" s="1">
        <f>B27*B35+B25*B33</f>
        <v>-0.4357787137382908</v>
      </c>
      <c r="C38" s="1">
        <f>C27*C35+C25*C33</f>
        <v>-1.7101007166283435</v>
      </c>
      <c r="D38" s="1">
        <f aca="true" t="shared" si="14" ref="D38:Z38">D27*D35+D25*D33</f>
        <v>-2.86788218175523</v>
      </c>
      <c r="E38" s="1">
        <f t="shared" si="14"/>
        <v>-3.83022221559489</v>
      </c>
      <c r="F38" s="1">
        <f t="shared" si="14"/>
        <v>-4.53153893518325</v>
      </c>
      <c r="G38" s="1">
        <f t="shared" si="14"/>
        <v>-4.924038765061041</v>
      </c>
      <c r="H38" s="1">
        <f t="shared" si="14"/>
        <v>-4.9809734904587275</v>
      </c>
      <c r="I38" s="1">
        <f t="shared" si="14"/>
        <v>-4.698463103929542</v>
      </c>
      <c r="J38" s="1">
        <f t="shared" si="14"/>
        <v>-4.095760221444958</v>
      </c>
      <c r="K38" s="1">
        <f t="shared" si="14"/>
        <v>-3.2139380484326967</v>
      </c>
      <c r="L38" s="1">
        <f t="shared" si="14"/>
        <v>-2.113091308703497</v>
      </c>
      <c r="M38" s="1">
        <f t="shared" si="14"/>
        <v>-0.8682408883346509</v>
      </c>
      <c r="N38" s="1">
        <f t="shared" si="14"/>
        <v>0.4357787137382902</v>
      </c>
      <c r="O38" s="1">
        <f t="shared" si="14"/>
        <v>1.7101007166283437</v>
      </c>
      <c r="P38" s="1">
        <f t="shared" si="14"/>
        <v>2.8678821817552307</v>
      </c>
      <c r="Q38" s="1">
        <f t="shared" si="14"/>
        <v>3.83022221559489</v>
      </c>
      <c r="R38" s="1">
        <f t="shared" si="14"/>
        <v>4.53153893518325</v>
      </c>
      <c r="S38" s="1">
        <f t="shared" si="14"/>
        <v>4.924038765061041</v>
      </c>
      <c r="T38" s="1">
        <f t="shared" si="14"/>
        <v>4.9809734904587275</v>
      </c>
      <c r="U38" s="1">
        <f t="shared" si="14"/>
        <v>4.698463103929541</v>
      </c>
      <c r="V38" s="1">
        <f t="shared" si="14"/>
        <v>4.095760221444959</v>
      </c>
      <c r="W38" s="1">
        <f t="shared" si="14"/>
        <v>3.2139380484326976</v>
      </c>
      <c r="X38" s="1">
        <f t="shared" si="14"/>
        <v>2.1130913087034955</v>
      </c>
      <c r="Y38" s="1">
        <f t="shared" si="14"/>
        <v>0.8682408883346513</v>
      </c>
      <c r="Z38" s="1">
        <f t="shared" si="14"/>
        <v>-0.4357787137382896</v>
      </c>
    </row>
    <row r="39" ht="12.75">
      <c r="A39" s="24" t="s">
        <v>34</v>
      </c>
    </row>
    <row r="40" spans="1:27" ht="12.75">
      <c r="A40" s="1" t="s">
        <v>35</v>
      </c>
      <c r="B40" s="1">
        <f>($B$5/2)*B31*B31-($B$5/2)*B30*B30</f>
        <v>2.5</v>
      </c>
      <c r="C40" s="1">
        <f>($B$5/2)*C31*C31-($B$5/2)*C30*C30</f>
        <v>2.1650635094610964</v>
      </c>
      <c r="D40" s="1">
        <f>($B$5/2)*D31*D31-($B$5/2)*D30*D30</f>
        <v>1.2500000000000004</v>
      </c>
      <c r="E40" s="1">
        <f>($B$5/2)*E31*E31-($B$5/2)*E30*E30</f>
        <v>0</v>
      </c>
      <c r="F40" s="1">
        <f>($B$5/2)*F31*F31-($B$5/2)*F30*F30</f>
        <v>-1.2500000000000004</v>
      </c>
      <c r="G40" s="1">
        <f>($B$5/2)*G31*G31-($B$5/2)*G30*G30</f>
        <v>-2.1650635094610964</v>
      </c>
      <c r="H40" s="1">
        <f>($B$5/2)*H31*H31-($B$5/2)*H30*H30</f>
        <v>-2.5</v>
      </c>
      <c r="I40" s="1">
        <f>($B$5/2)*I31*I31-($B$5/2)*I30*I30</f>
        <v>-2.1650635094610964</v>
      </c>
      <c r="J40" s="1">
        <f>($B$5/2)*J31*J31-($B$5/2)*J30*J30</f>
        <v>-1.2499999999999991</v>
      </c>
      <c r="K40" s="1">
        <f>($B$5/2)*K31*K31-($B$5/2)*K30*K30</f>
        <v>0</v>
      </c>
      <c r="L40" s="1">
        <f>($B$5/2)*L31*L31-($B$5/2)*L30*L30</f>
        <v>1.2500000000000004</v>
      </c>
      <c r="M40" s="1">
        <f>($B$5/2)*M31*M31-($B$5/2)*M30*M30</f>
        <v>2.165063509461097</v>
      </c>
      <c r="N40" s="1">
        <f>($B$5/2)*N31*N31-($B$5/2)*N30*N30</f>
        <v>2.5</v>
      </c>
      <c r="O40" s="1">
        <f>($B$5/2)*O31*O31-($B$5/2)*O30*O30</f>
        <v>2.1650635094610964</v>
      </c>
      <c r="P40" s="1">
        <f>($B$5/2)*P31*P31-($B$5/2)*P30*P30</f>
        <v>1.2499999999999996</v>
      </c>
      <c r="Q40" s="1">
        <f>($B$5/2)*Q31*Q31-($B$5/2)*Q30*Q30</f>
        <v>0</v>
      </c>
      <c r="R40" s="1">
        <f>($B$5/2)*R31*R31-($B$5/2)*R30*R30</f>
        <v>-1.2500000000000018</v>
      </c>
      <c r="S40" s="1">
        <f>($B$5/2)*S31*S31-($B$5/2)*S30*S30</f>
        <v>-2.165063509461097</v>
      </c>
      <c r="T40" s="1">
        <f>($B$5/2)*T31*T31-($B$5/2)*T30*T30</f>
        <v>-2.5</v>
      </c>
      <c r="U40" s="1">
        <f>($B$5/2)*U31*U31-($B$5/2)*U30*U30</f>
        <v>-2.1650635094610955</v>
      </c>
      <c r="V40" s="1">
        <f>($B$5/2)*V31*V31-($B$5/2)*V30*V30</f>
        <v>-1.2499999999999996</v>
      </c>
      <c r="W40" s="1">
        <f>($B$5/2)*W31*W31-($B$5/2)*W30*W30</f>
        <v>0</v>
      </c>
      <c r="X40" s="1">
        <f>($B$5/2)*X31*X31-($B$5/2)*X30*X30</f>
        <v>1.2500000000000018</v>
      </c>
      <c r="Y40" s="1">
        <f>($B$5/2)*Y31*Y31-($B$5/2)*Y30*Y30</f>
        <v>2.1650635094610964</v>
      </c>
      <c r="Z40" s="1">
        <f>($B$5/2)*Z31*Z31-($B$5/2)*Z30*Z30</f>
        <v>2.5</v>
      </c>
      <c r="AA40" s="1">
        <f>($B$5/2)*AA31*AA31-($B$5/2)*AA30*AA30</f>
        <v>2.5</v>
      </c>
    </row>
    <row r="41" spans="1:27" ht="12.75">
      <c r="A41" s="1" t="s">
        <v>36</v>
      </c>
      <c r="B41" s="1">
        <f>($B$5/2)*B31*B30+($B$5/2)*B30*B31</f>
        <v>0</v>
      </c>
      <c r="C41" s="1">
        <f>($B$5/2)*C31*C30+($B$5/2)*C30*C31</f>
        <v>1.25</v>
      </c>
      <c r="D41" s="1">
        <f>($B$5/2)*D31*D30+($B$5/2)*D30*D31</f>
        <v>2.1650635094610964</v>
      </c>
      <c r="E41" s="1">
        <f>($B$5/2)*E31*E30+($B$5/2)*E30*E31</f>
        <v>2.5</v>
      </c>
      <c r="F41" s="1">
        <f>($B$5/2)*F31*F30+($B$5/2)*F30*F31</f>
        <v>2.1650635094610964</v>
      </c>
      <c r="G41" s="1">
        <f>($B$5/2)*G31*G30+($B$5/2)*G30*G31</f>
        <v>1.25</v>
      </c>
      <c r="H41" s="1">
        <f>($B$5/2)*H31*H30+($B$5/2)*H30*H31</f>
        <v>-8.039359108980015E-16</v>
      </c>
      <c r="I41" s="1">
        <f>($B$5/2)*I31*I30+($B$5/2)*I30*I31</f>
        <v>-1.2500000000000004</v>
      </c>
      <c r="J41" s="1">
        <f>($B$5/2)*J31*J30+($B$5/2)*J30*J31</f>
        <v>-2.1650635094610973</v>
      </c>
      <c r="K41" s="1">
        <f>($B$5/2)*K31*K30+($B$5/2)*K30*K31</f>
        <v>-2.5</v>
      </c>
      <c r="L41" s="1">
        <f>($B$5/2)*L31*L30+($B$5/2)*L30*L31</f>
        <v>-2.1650635094610964</v>
      </c>
      <c r="M41" s="1">
        <f>($B$5/2)*M31*M30+($B$5/2)*M30*M31</f>
        <v>-1.2499999999999991</v>
      </c>
      <c r="N41" s="1">
        <f>($B$5/2)*N31*N30+($B$5/2)*N30*N31</f>
        <v>-6.1257422745431E-16</v>
      </c>
      <c r="O41" s="1">
        <f>($B$5/2)*O31*O30+($B$5/2)*O30*O31</f>
        <v>1.2500000000000002</v>
      </c>
      <c r="P41" s="1">
        <f>($B$5/2)*P31*P30+($B$5/2)*P30*P31</f>
        <v>2.165063509461097</v>
      </c>
      <c r="Q41" s="1">
        <f>($B$5/2)*Q31*Q30+($B$5/2)*Q30*Q31</f>
        <v>2.5000000000000004</v>
      </c>
      <c r="R41" s="1">
        <f>($B$5/2)*R31*R30+($B$5/2)*R30*R31</f>
        <v>2.1650635094610955</v>
      </c>
      <c r="S41" s="1">
        <f>($B$5/2)*S31*S30+($B$5/2)*S30*S31</f>
        <v>1.2499999999999996</v>
      </c>
      <c r="T41" s="1">
        <f>($B$5/2)*T31*T30+($B$5/2)*T30*T31</f>
        <v>9.18861341181465E-16</v>
      </c>
      <c r="U41" s="1">
        <f>($B$5/2)*U31*U30+($B$5/2)*U30*U31</f>
        <v>-1.2500000000000018</v>
      </c>
      <c r="V41" s="1">
        <f>($B$5/2)*V31*V30+($B$5/2)*V30*V31</f>
        <v>-2.165063509461097</v>
      </c>
      <c r="W41" s="1">
        <f>($B$5/2)*W31*W30+($B$5/2)*W30*W31</f>
        <v>-2.5</v>
      </c>
      <c r="X41" s="1">
        <f>($B$5/2)*X31*X30+($B$5/2)*X30*X31</f>
        <v>-2.1650635094610955</v>
      </c>
      <c r="Y41" s="1">
        <f>($B$5/2)*Y31*Y30+($B$5/2)*Y30*Y31</f>
        <v>-1.2499999999999996</v>
      </c>
      <c r="Z41" s="1">
        <f>($B$5/2)*Z31*Z30+($B$5/2)*Z30*Z31</f>
        <v>-1.22514845490862E-15</v>
      </c>
      <c r="AA41" s="1">
        <f>($B$5/2)*AA31*AA30+($B$5/2)*AA30*AA31</f>
        <v>0</v>
      </c>
    </row>
    <row r="42" spans="1:27" ht="12.75">
      <c r="A42" s="1" t="s">
        <v>25</v>
      </c>
      <c r="B42" s="1">
        <f>B27*(-$B$5/2*B30*B31-$B$5/2*B30*B31)</f>
        <v>0</v>
      </c>
      <c r="C42" s="1">
        <f>C27*(-$B$5/2*C30*C31-$B$5/2*C30*C31)</f>
        <v>-1.25</v>
      </c>
      <c r="D42" s="1">
        <f>D27*(-$B$5/2*D30*D31-$B$5/2*D30*D31)</f>
        <v>-2.1650635094610964</v>
      </c>
      <c r="E42" s="1">
        <f>E27*(-$B$5/2*E30*E31-$B$5/2*E30*E31)</f>
        <v>-2.5</v>
      </c>
      <c r="F42" s="1">
        <f>F27*(-$B$5/2*F30*F31-$B$5/2*F30*F31)</f>
        <v>-2.1650635094610964</v>
      </c>
      <c r="G42" s="1">
        <f>G27*(-$B$5/2*G30*G31-$B$5/2*G30*G31)</f>
        <v>-1.25</v>
      </c>
      <c r="H42" s="1">
        <f>H27*(-$B$5/2*H30*H31-$B$5/2*H30*H31)</f>
        <v>8.039359108980015E-16</v>
      </c>
      <c r="I42" s="1">
        <f>I27*(-$B$5/2*I30*I31-$B$5/2*I30*I31)</f>
        <v>1.2500000000000004</v>
      </c>
      <c r="J42" s="1">
        <f>J27*(-$B$5/2*J30*J31-$B$5/2*J30*J31)</f>
        <v>2.1650635094610973</v>
      </c>
      <c r="K42" s="1">
        <f>K27*(-$B$5/2*K30*K31-$B$5/2*K30*K31)</f>
        <v>2.5</v>
      </c>
      <c r="L42" s="1">
        <f>L27*(-$B$5/2*L30*L31-$B$5/2*L30*L31)</f>
        <v>2.1650635094610964</v>
      </c>
      <c r="M42" s="1">
        <f>M27*(-$B$5/2*M30*M31-$B$5/2*M30*M31)</f>
        <v>1.2499999999999991</v>
      </c>
      <c r="N42" s="1">
        <f>N27*(-$B$5/2*N30*N31-$B$5/2*N30*N31)</f>
        <v>6.1257422745431E-16</v>
      </c>
      <c r="O42" s="1">
        <f>O27*(-$B$5/2*O30*O31-$B$5/2*O30*O31)</f>
        <v>-1.2500000000000002</v>
      </c>
      <c r="P42" s="1">
        <f>P27*(-$B$5/2*P30*P31-$B$5/2*P30*P31)</f>
        <v>-2.165063509461097</v>
      </c>
      <c r="Q42" s="1">
        <f>Q27*(-$B$5/2*Q30*Q31-$B$5/2*Q30*Q31)</f>
        <v>-2.5000000000000004</v>
      </c>
      <c r="R42" s="1">
        <f>R27*(-$B$5/2*R30*R31-$B$5/2*R30*R31)</f>
        <v>-2.1650635094610955</v>
      </c>
      <c r="S42" s="1">
        <f>S27*(-$B$5/2*S30*S31-$B$5/2*S30*S31)</f>
        <v>-1.2499999999999993</v>
      </c>
      <c r="T42" s="1">
        <f>T27*(-$B$5/2*T30*T31-$B$5/2*T30*T31)</f>
        <v>-9.18861341181465E-16</v>
      </c>
      <c r="U42" s="1">
        <f>U27*(-$B$5/2*U30*U31-$B$5/2*U30*U31)</f>
        <v>1.2500000000000016</v>
      </c>
      <c r="V42" s="1">
        <f>V27*(-$B$5/2*V30*V31-$B$5/2*V30*V31)</f>
        <v>2.165063509461097</v>
      </c>
      <c r="W42" s="1">
        <f>W27*(-$B$5/2*W30*W31-$B$5/2*W30*W31)</f>
        <v>2.5</v>
      </c>
      <c r="X42" s="1">
        <f>X27*(-$B$5/2*X30*X31-$B$5/2*X30*X31)</f>
        <v>2.1650635094610955</v>
      </c>
      <c r="Y42" s="1">
        <f>Y27*(-$B$5/2*Y30*Y31-$B$5/2*Y30*Y31)</f>
        <v>1.2499999999999998</v>
      </c>
      <c r="Z42" s="1">
        <f>Z27*(-$B$5/2*Z30*Z31-$B$5/2*Z30*Z31)</f>
        <v>1.22514845490862E-15</v>
      </c>
      <c r="AA42" s="1">
        <f>AA27*(-$B$5/2*AA30*AA31-$B$5/2*AA30*AA31)</f>
        <v>0</v>
      </c>
    </row>
    <row r="43" spans="1:27" ht="12.75">
      <c r="A43" s="1" t="s">
        <v>26</v>
      </c>
      <c r="B43" s="1">
        <f>B27*($B$5/2*B31*B31-$B$5/2*B30*B30)</f>
        <v>2.5</v>
      </c>
      <c r="C43" s="1">
        <f>C27*($B$5/2*C31*C31-$B$5/2*C30*C30)</f>
        <v>2.1650635094610964</v>
      </c>
      <c r="D43" s="1">
        <f>D27*($B$5/2*D31*D31-$B$5/2*D30*D30)</f>
        <v>1.2500000000000004</v>
      </c>
      <c r="E43" s="1">
        <f>E27*($B$5/2*E31*E31-$B$5/2*E30*E30)</f>
        <v>4.440892098500626E-16</v>
      </c>
      <c r="F43" s="1">
        <f>F27*($B$5/2*F31*F31-$B$5/2*F30*F30)</f>
        <v>-1.2500000000000004</v>
      </c>
      <c r="G43" s="1">
        <f>G27*($B$5/2*G31*G31-$B$5/2*G30*G30)</f>
        <v>-2.1650635094610964</v>
      </c>
      <c r="H43" s="1">
        <f>H27*($B$5/2*H31*H31-$B$5/2*H30*H30)</f>
        <v>-2.5</v>
      </c>
      <c r="I43" s="1">
        <f>I27*($B$5/2*I31*I31-$B$5/2*I30*I30)</f>
        <v>-2.1650635094610964</v>
      </c>
      <c r="J43" s="1">
        <f>J27*($B$5/2*J31*J31-$B$5/2*J30*J30)</f>
        <v>-1.2499999999999991</v>
      </c>
      <c r="K43" s="1">
        <f>K27*($B$5/2*K31*K31-$B$5/2*K30*K30)</f>
        <v>-4.440892098500626E-16</v>
      </c>
      <c r="L43" s="1">
        <f>L27*($B$5/2*L31*L31-$B$5/2*L30*L30)</f>
        <v>1.2500000000000004</v>
      </c>
      <c r="M43" s="1">
        <f>M27*($B$5/2*M31*M31-$B$5/2*M30*M30)</f>
        <v>2.165063509461097</v>
      </c>
      <c r="N43" s="1">
        <f>N27*($B$5/2*N31*N31-$B$5/2*N30*N30)</f>
        <v>2.5</v>
      </c>
      <c r="O43" s="1">
        <f>O27*($B$5/2*O31*O31-$B$5/2*O30*O30)</f>
        <v>2.1650635094610964</v>
      </c>
      <c r="P43" s="1">
        <f>P27*($B$5/2*P31*P31-$B$5/2*P30*P30)</f>
        <v>1.2499999999999996</v>
      </c>
      <c r="Q43" s="1">
        <f>Q27*($B$5/2*Q31*Q31-$B$5/2*Q30*Q30)</f>
        <v>8.881784197001252E-16</v>
      </c>
      <c r="R43" s="1">
        <f>R27*($B$5/2*R31*R31-$B$5/2*R30*R30)</f>
        <v>-1.2500000000000018</v>
      </c>
      <c r="S43" s="1">
        <f>S27*($B$5/2*S31*S31-$B$5/2*S30*S30)</f>
        <v>-2.165063509461097</v>
      </c>
      <c r="T43" s="1">
        <f>T27*($B$5/2*T31*T31-$B$5/2*T30*T30)</f>
        <v>-2.5</v>
      </c>
      <c r="U43" s="1">
        <f>U27*($B$5/2*U31*U31-$B$5/2*U30*U30)</f>
        <v>-2.1650635094610955</v>
      </c>
      <c r="V43" s="1">
        <f>V27*($B$5/2*V31*V31-$B$5/2*V30*V30)</f>
        <v>-1.2499999999999996</v>
      </c>
      <c r="W43" s="1">
        <f>W27*($B$5/2*W31*W31-$B$5/2*W30*W30)</f>
        <v>-1.3322676295501878E-15</v>
      </c>
      <c r="X43" s="1">
        <f>X27*($B$5/2*X31*X31-$B$5/2*X30*X30)</f>
        <v>1.2500000000000018</v>
      </c>
      <c r="Y43" s="1">
        <f>Y27*($B$5/2*Y31*Y31-$B$5/2*Y30*Y30)</f>
        <v>2.1650635094610964</v>
      </c>
      <c r="Z43" s="1">
        <f>Z27*($B$5/2*Z31*Z31-$B$5/2*Z30*Z30)</f>
        <v>2.5</v>
      </c>
      <c r="AA43" s="1">
        <f>AA27*($B$5/2*AA31*AA31-$B$5/2*AA30*AA30)</f>
        <v>0</v>
      </c>
    </row>
    <row r="44" spans="1:27" ht="12.75">
      <c r="A44" s="1" t="s">
        <v>27</v>
      </c>
      <c r="B44" s="1">
        <f>B27*B40+B25*B41</f>
        <v>2.5</v>
      </c>
      <c r="C44" s="1">
        <f>C27*C40+C25*C41</f>
        <v>2.1650635094610964</v>
      </c>
      <c r="D44" s="1">
        <f>D27*D40+D25*D41</f>
        <v>1.2500000000000004</v>
      </c>
      <c r="E44" s="1">
        <f>E27*E40+E25*E41</f>
        <v>0</v>
      </c>
      <c r="F44" s="1">
        <f>F27*F40+F25*F41</f>
        <v>-1.2500000000000004</v>
      </c>
      <c r="G44" s="1">
        <f>G27*G40+G25*G41</f>
        <v>-2.1650635094610964</v>
      </c>
      <c r="H44" s="1">
        <f>H27*H40+H25*H41</f>
        <v>-2.5</v>
      </c>
      <c r="I44" s="1">
        <f>I27*I40+I25*I41</f>
        <v>-2.1650635094610964</v>
      </c>
      <c r="J44" s="1">
        <f>J27*J40+J25*J41</f>
        <v>-1.2499999999999991</v>
      </c>
      <c r="K44" s="1">
        <f>K27*K40+K25*K41</f>
        <v>0</v>
      </c>
      <c r="L44" s="1">
        <f>L27*L40+L25*L41</f>
        <v>1.2500000000000004</v>
      </c>
      <c r="M44" s="1">
        <f>M27*M40+M25*M41</f>
        <v>2.165063509461097</v>
      </c>
      <c r="N44" s="1">
        <f>N27*N40+N25*N41</f>
        <v>2.5</v>
      </c>
      <c r="O44" s="1">
        <f>O27*O40+O25*O41</f>
        <v>2.1650635094610964</v>
      </c>
      <c r="P44" s="1">
        <f>P27*P40+P25*P41</f>
        <v>1.2499999999999996</v>
      </c>
      <c r="Q44" s="1">
        <f>Q27*Q40+Q25*Q41</f>
        <v>0</v>
      </c>
      <c r="R44" s="1">
        <f>R27*R40+R25*R41</f>
        <v>-1.2500000000000018</v>
      </c>
      <c r="S44" s="1">
        <f>S27*S40+S25*S41</f>
        <v>-2.165063509461097</v>
      </c>
      <c r="T44" s="1">
        <f>T27*T40+T25*T41</f>
        <v>-2.5</v>
      </c>
      <c r="U44" s="1">
        <f>U27*U40+U25*U41</f>
        <v>-2.1650635094610955</v>
      </c>
      <c r="V44" s="1">
        <f>V27*V40+V25*V41</f>
        <v>-1.2499999999999996</v>
      </c>
      <c r="W44" s="1">
        <f>W27*W40+W25*W41</f>
        <v>0</v>
      </c>
      <c r="X44" s="1">
        <f>X27*X40+X25*X41</f>
        <v>1.2500000000000018</v>
      </c>
      <c r="Y44" s="1">
        <f>Y27*Y40+Y25*Y41</f>
        <v>2.1650635094610964</v>
      </c>
      <c r="Z44" s="1">
        <f>Z27*Z40+Z25*Z41</f>
        <v>2.5</v>
      </c>
      <c r="AA44" s="1">
        <f>AA27*AA40+AA25*AA41</f>
        <v>0</v>
      </c>
    </row>
    <row r="45" spans="1:27" ht="12.75">
      <c r="A45" s="1" t="s">
        <v>28</v>
      </c>
      <c r="B45" s="1">
        <f>B27*B41+B25*B40</f>
        <v>0</v>
      </c>
      <c r="C45" s="1">
        <f>C27*C41+C25*C40</f>
        <v>1.25</v>
      </c>
      <c r="D45" s="1">
        <f>D27*D41+D25*D40</f>
        <v>2.1650635094610964</v>
      </c>
      <c r="E45" s="1">
        <f>E27*E41+E25*E40</f>
        <v>2.5</v>
      </c>
      <c r="F45" s="1">
        <f>F27*F41+F25*F40</f>
        <v>2.1650635094610964</v>
      </c>
      <c r="G45" s="1">
        <f>G27*G41+G25*G40</f>
        <v>1.25</v>
      </c>
      <c r="H45" s="1">
        <f>H27*H41+H25*H40</f>
        <v>-8.039359108980015E-16</v>
      </c>
      <c r="I45" s="1">
        <f>I27*I41+I25*I40</f>
        <v>-1.2500000000000004</v>
      </c>
      <c r="J45" s="1">
        <f>J27*J41+J25*J40</f>
        <v>-2.1650635094610973</v>
      </c>
      <c r="K45" s="1">
        <f>K27*K41+K25*K40</f>
        <v>-2.5</v>
      </c>
      <c r="L45" s="1">
        <f>L27*L41+L25*L40</f>
        <v>-2.1650635094610964</v>
      </c>
      <c r="M45" s="1">
        <f>M27*M41+M25*M40</f>
        <v>-1.2499999999999991</v>
      </c>
      <c r="N45" s="1">
        <f>N27*N41+N25*N40</f>
        <v>-6.1257422745431E-16</v>
      </c>
      <c r="O45" s="1">
        <f>O27*O41+O25*O40</f>
        <v>1.2500000000000002</v>
      </c>
      <c r="P45" s="1">
        <f>P27*P41+P25*P40</f>
        <v>2.165063509461097</v>
      </c>
      <c r="Q45" s="1">
        <f>Q27*Q41+Q25*Q40</f>
        <v>2.5000000000000004</v>
      </c>
      <c r="R45" s="1">
        <f>R27*R41+R25*R40</f>
        <v>2.1650635094610955</v>
      </c>
      <c r="S45" s="1">
        <f>S27*S41+S25*S40</f>
        <v>1.2499999999999996</v>
      </c>
      <c r="T45" s="1">
        <f>T27*T41+T25*T40</f>
        <v>9.18861341181465E-16</v>
      </c>
      <c r="U45" s="1">
        <f>U27*U41+U25*U40</f>
        <v>-1.2500000000000018</v>
      </c>
      <c r="V45" s="1">
        <f>V27*V41+V25*V40</f>
        <v>-2.165063509461097</v>
      </c>
      <c r="W45" s="1">
        <f>W27*W41+W25*W40</f>
        <v>-2.5</v>
      </c>
      <c r="X45" s="1">
        <f>X27*X41+X25*X40</f>
        <v>-2.1650635094610955</v>
      </c>
      <c r="Y45" s="1">
        <f>Y27*Y41+Y25*Y40</f>
        <v>-1.2499999999999996</v>
      </c>
      <c r="Z45" s="1">
        <f>Z27*Z41+Z25*Z40</f>
        <v>-1.22514845490862E-15</v>
      </c>
      <c r="AA45" s="1">
        <f>AA27*AA41+AA25*AA40</f>
        <v>0</v>
      </c>
    </row>
    <row r="46" spans="1:2" ht="15" customHeight="1">
      <c r="A46" s="24" t="s">
        <v>41</v>
      </c>
      <c r="B46" s="1" t="s">
        <v>126</v>
      </c>
    </row>
    <row r="47" spans="1:27" ht="12.75">
      <c r="A47" s="1" t="s">
        <v>42</v>
      </c>
      <c r="B47" s="1">
        <f>$B$8+($F$7-$B$8)*COS(B61-$B$61)-($G$7-$B$9)*SIN(B61-$B$61)</f>
        <v>7.927675901850876</v>
      </c>
      <c r="C47" s="1">
        <f>$B$8+($F$7-$B$8)*COS(C61-$B$61)-($G$7-$B$9)*SIN(C61-$B$61)</f>
        <v>10.686245883498225</v>
      </c>
      <c r="D47" s="1">
        <f>$B$8+($F$7-$B$8)*COS(D61-$B$61)-($G$7-$B$9)*SIN(D61-$B$61)</f>
        <v>11.632833841238124</v>
      </c>
      <c r="E47" s="1">
        <f>$B$8+($F$7-$B$8)*COS(E61-$B$61)-($G$7-$B$9)*SIN(E61-$B$61)</f>
        <v>11.449936035115158</v>
      </c>
      <c r="F47" s="1">
        <f>$B$8+($F$7-$B$8)*COS(F61-$B$61)-($G$7-$B$9)*SIN(F61-$B$61)</f>
        <v>10.6581133947218</v>
      </c>
      <c r="G47" s="1">
        <f>$B$8+($F$7-$B$8)*COS(G61-$B$61)-($G$7-$B$9)*SIN(G61-$B$61)</f>
        <v>9.52583541714051</v>
      </c>
      <c r="H47" s="1">
        <f>$B$8+($F$7-$B$8)*COS(H61-$B$61)-($G$7-$B$9)*SIN(H61-$B$61)</f>
        <v>8.213876468115908</v>
      </c>
      <c r="I47" s="1">
        <f>$B$8+($F$7-$B$8)*COS(I61-$B$61)-($G$7-$B$9)*SIN(I61-$B$61)</f>
        <v>6.83817017448796</v>
      </c>
      <c r="J47" s="1">
        <f>$B$8+($F$7-$B$8)*COS(J61-$B$61)-($G$7-$B$9)*SIN(J61-$B$61)</f>
        <v>5.489463879656913</v>
      </c>
      <c r="K47" s="1">
        <f>$B$8+($F$7-$B$8)*COS(K61-$B$61)-($G$7-$B$9)*SIN(K61-$B$61)</f>
        <v>4.237410008462738</v>
      </c>
      <c r="L47" s="1">
        <f>$B$8+($F$7-$B$8)*COS(L61-$B$61)-($G$7-$B$9)*SIN(L61-$B$61)</f>
        <v>3.1300168529048165</v>
      </c>
      <c r="M47" s="1">
        <f>$B$8+($F$7-$B$8)*COS(M61-$B$61)-($G$7-$B$9)*SIN(M61-$B$61)</f>
        <v>2.193131752790671</v>
      </c>
      <c r="N47" s="1">
        <f>$B$8+($F$7-$B$8)*COS(N61-$B$61)-($G$7-$B$9)*SIN(N61-$B$61)</f>
        <v>1.4321807518795557</v>
      </c>
      <c r="O47" s="1">
        <f>$B$8+($F$7-$B$8)*COS(O61-$B$61)-($G$7-$B$9)*SIN(O61-$B$61)</f>
        <v>0.8367494525594905</v>
      </c>
      <c r="P47" s="1">
        <f>$B$8+($F$7-$B$8)*COS(P61-$B$61)-($G$7-$B$9)*SIN(P61-$B$61)</f>
        <v>0.3870955694247167</v>
      </c>
      <c r="Q47" s="1">
        <f>$B$8+($F$7-$B$8)*COS(Q61-$B$61)-($G$7-$B$9)*SIN(Q61-$B$61)</f>
        <v>0.060849202201005426</v>
      </c>
      <c r="R47" s="1">
        <f>$B$8+($F$7-$B$8)*COS(R61-$B$61)-($G$7-$B$9)*SIN(R61-$B$61)</f>
        <v>-0.16148759382806865</v>
      </c>
      <c r="S47" s="1">
        <f>$B$8+($F$7-$B$8)*COS(S61-$B$61)-($G$7-$B$9)*SIN(S61-$B$61)</f>
        <v>-0.29237317695335463</v>
      </c>
      <c r="T47" s="1">
        <f>$B$8+($F$7-$B$8)*COS(T61-$B$61)-($G$7-$B$9)*SIN(T61-$B$61)</f>
        <v>-0.33301437237022036</v>
      </c>
      <c r="U47" s="1">
        <f>$B$8+($F$7-$B$8)*COS(U61-$B$61)-($G$7-$B$9)*SIN(U61-$B$61)</f>
        <v>-0.2658110487886738</v>
      </c>
      <c r="V47" s="1">
        <f>$B$8+($F$7-$B$8)*COS(V61-$B$61)-($G$7-$B$9)*SIN(V61-$B$61)</f>
        <v>-0.03577113173560065</v>
      </c>
      <c r="W47" s="1">
        <f>$B$8+($F$7-$B$8)*COS(W61-$B$61)-($G$7-$B$9)*SIN(W61-$B$61)</f>
        <v>0.49915447822041514</v>
      </c>
      <c r="X47" s="1">
        <f>$B$8+($F$7-$B$8)*COS(X61-$B$61)-($G$7-$B$9)*SIN(X61-$B$61)</f>
        <v>1.6905590641369574</v>
      </c>
      <c r="Y47" s="1">
        <f>$B$8+($F$7-$B$8)*COS(Y61-$B$61)-($G$7-$B$9)*SIN(Y61-$B$61)</f>
        <v>4.19925303917138</v>
      </c>
      <c r="Z47" s="1">
        <f>$B$8+($F$7-$B$8)*COS(Z61-$B$61)-($G$7-$B$9)*SIN(Z61-$B$61)</f>
        <v>7.927675901850869</v>
      </c>
      <c r="AA47" s="1">
        <f>$B$8+($F$7-$B$8)*COS(AA61-$B$61)-($G$7-$B$9)*SIN(AA61-$B$61)</f>
        <v>6.666666666666666</v>
      </c>
    </row>
    <row r="48" spans="1:27" ht="12.75">
      <c r="A48" s="1" t="s">
        <v>43</v>
      </c>
      <c r="B48" s="1">
        <f>$B$9+($F$7-$B$8)*SIN(B61-$B$61)+($G$7-$B$9)*COS(B61-$B$61)</f>
        <v>9.991768714711277</v>
      </c>
      <c r="C48" s="1">
        <f>$B$9+($F$7-$B$8)*SIN(C61-$B$61)+($G$7-$B$9)*COS(C61-$B$61)</f>
        <v>9.71924907239631</v>
      </c>
      <c r="D48" s="1">
        <f>$B$9+($F$7-$B$8)*SIN(D61-$B$61)+($G$7-$B$9)*COS(D61-$B$61)</f>
        <v>9.439983919389695</v>
      </c>
      <c r="E48" s="1">
        <f>$B$9+($F$7-$B$8)*SIN(E61-$B$61)+($G$7-$B$9)*COS(E61-$B$61)</f>
        <v>9.501935992167397</v>
      </c>
      <c r="F48" s="1">
        <f>$B$9+($F$7-$B$8)*SIN(F61-$B$61)+($G$7-$B$9)*COS(F61-$B$61)</f>
        <v>9.726016536392</v>
      </c>
      <c r="G48" s="1">
        <f>$B$9+($F$7-$B$8)*SIN(G61-$B$61)+($G$7-$B$9)*COS(G61-$B$61)</f>
        <v>9.928642343246912</v>
      </c>
      <c r="H48" s="1">
        <f>$B$9+($F$7-$B$8)*SIN(H61-$B$61)+($G$7-$B$9)*COS(H61-$B$61)</f>
        <v>9.999286477411896</v>
      </c>
      <c r="I48" s="1">
        <f>$B$9+($F$7-$B$8)*SIN(I61-$B$61)+($G$7-$B$9)*COS(I61-$B$61)</f>
        <v>9.88759258507507</v>
      </c>
      <c r="J48" s="1">
        <f>$B$9+($F$7-$B$8)*SIN(J61-$B$61)+($G$7-$B$9)*COS(J61-$B$61)</f>
        <v>9.587095834007615</v>
      </c>
      <c r="K48" s="1">
        <f>$B$9+($F$7-$B$8)*SIN(K61-$B$61)+($G$7-$B$9)*COS(K61-$B$61)</f>
        <v>9.122686672070953</v>
      </c>
      <c r="L48" s="1">
        <f>$B$9+($F$7-$B$8)*SIN(L61-$B$61)+($G$7-$B$9)*COS(L61-$B$61)</f>
        <v>8.539642709417121</v>
      </c>
      <c r="M48" s="1">
        <f>$B$9+($F$7-$B$8)*SIN(M61-$B$61)+($G$7-$B$9)*COS(M61-$B$61)</f>
        <v>7.892903429682982</v>
      </c>
      <c r="N48" s="1">
        <f>$B$9+($F$7-$B$8)*SIN(N61-$B$61)+($G$7-$B$9)*COS(N61-$B$61)</f>
        <v>7.236994752484891</v>
      </c>
      <c r="O48" s="1">
        <f>$B$9+($F$7-$B$8)*SIN(O61-$B$61)+($G$7-$B$9)*COS(O61-$B$61)</f>
        <v>6.618249777586352</v>
      </c>
      <c r="P48" s="1">
        <f>$B$9+($F$7-$B$8)*SIN(P61-$B$61)+($G$7-$B$9)*COS(P61-$B$61)</f>
        <v>6.071021775568967</v>
      </c>
      <c r="Q48" s="1">
        <f>$B$9+($F$7-$B$8)*SIN(Q61-$B$61)+($G$7-$B$9)*COS(Q61-$B$61)</f>
        <v>5.618363311513753</v>
      </c>
      <c r="R48" s="1">
        <f>$B$9+($F$7-$B$8)*SIN(R61-$B$61)+($G$7-$B$9)*COS(R61-$B$61)</f>
        <v>5.276174505781692</v>
      </c>
      <c r="S48" s="1">
        <f>$B$9+($F$7-$B$8)*SIN(S61-$B$61)+($G$7-$B$9)*COS(S61-$B$61)</f>
        <v>5.059366284268994</v>
      </c>
      <c r="T48" s="1">
        <f>$B$9+($F$7-$B$8)*SIN(T61-$B$61)+($G$7-$B$9)*COS(T61-$B$61)</f>
        <v>4.989430573106186</v>
      </c>
      <c r="U48" s="1">
        <f>$B$9+($F$7-$B$8)*SIN(U61-$B$61)+($G$7-$B$9)*COS(U61-$B$61)</f>
        <v>5.1043820287493675</v>
      </c>
      <c r="V48" s="1">
        <f>$B$9+($F$7-$B$8)*SIN(V61-$B$61)+($G$7-$B$9)*COS(V61-$B$61)</f>
        <v>5.473398437238349</v>
      </c>
      <c r="W48" s="1">
        <f>$B$9+($F$7-$B$8)*SIN(W61-$B$61)+($G$7-$B$9)*COS(W61-$B$61)</f>
        <v>6.21495307030565</v>
      </c>
      <c r="X48" s="1">
        <f>$B$9+($F$7-$B$8)*SIN(X61-$B$61)+($G$7-$B$9)*COS(X61-$B$61)</f>
        <v>7.474861203293513</v>
      </c>
      <c r="Y48" s="1">
        <f>$B$9+($F$7-$B$8)*SIN(Y61-$B$61)+($G$7-$B$9)*COS(Y61-$B$61)</f>
        <v>9.105458808946521</v>
      </c>
      <c r="Z48" s="1">
        <f>$B$9+($F$7-$B$8)*SIN(Z61-$B$61)+($G$7-$B$9)*COS(Z61-$B$61)</f>
        <v>9.991768714711277</v>
      </c>
      <c r="AA48" s="1">
        <f>$B$9+($F$7-$B$8)*SIN(AA61-$B$61)+($G$7-$B$9)*COS(AA61-$B$61)</f>
        <v>9.860132971832693</v>
      </c>
    </row>
    <row r="49" spans="1:27" ht="13.5" customHeight="1">
      <c r="A49" s="1" t="s">
        <v>25</v>
      </c>
      <c r="B49" s="1">
        <f>-B68*(B48-$B$9)</f>
        <v>13.88864748839984</v>
      </c>
      <c r="C49" s="1">
        <f>-C68*(C48-$B$9)</f>
        <v>6.765100099430415</v>
      </c>
      <c r="D49" s="1">
        <f>-D68*(D48-$B$9)</f>
        <v>1.011898377108157</v>
      </c>
      <c r="E49" s="1">
        <f>-E68*(E48-$B$9)</f>
        <v>-2.088739413732889</v>
      </c>
      <c r="F49" s="1">
        <f>-F68*(F48-$B$9)</f>
        <v>-3.7990096937372866</v>
      </c>
      <c r="G49" s="1">
        <f>-G68*(G48-$B$9)</f>
        <v>-4.752076526767167</v>
      </c>
      <c r="H49" s="1">
        <f>-H68*(H48-$B$9)</f>
        <v>-5.197775162862162</v>
      </c>
      <c r="I49" s="1">
        <f>-I68*(I48-$B$9)</f>
        <v>-5.2542513607170935</v>
      </c>
      <c r="J49" s="1">
        <f>-J68*(J48-$B$9)</f>
        <v>-5.004690784824524</v>
      </c>
      <c r="K49" s="1">
        <f>-K68*(K48-$B$9)</f>
        <v>-4.529680727763544</v>
      </c>
      <c r="L49" s="1">
        <f>-L68*(L48-$B$9)</f>
        <v>-3.913830185385383</v>
      </c>
      <c r="M49" s="1">
        <f>-M68*(M48-$B$9)</f>
        <v>-3.2402913369146833</v>
      </c>
      <c r="N49" s="1">
        <f>-N68*(N48-$B$9)</f>
        <v>-2.5800087013143886</v>
      </c>
      <c r="O49" s="1">
        <f>-O68*(O48-$B$9)</f>
        <v>-1.9817603765454612</v>
      </c>
      <c r="P49" s="1">
        <f>-P68*(P48-$B$9)</f>
        <v>-1.4679348013470772</v>
      </c>
      <c r="Q49" s="1">
        <f>-Q68*(Q48-$B$9)</f>
        <v>-1.0370695816207987</v>
      </c>
      <c r="R49" s="1">
        <f>-R68*(R48-$B$9)</f>
        <v>-0.6696306402173282</v>
      </c>
      <c r="S49" s="1">
        <f>-S68*(S48-$B$9)</f>
        <v>-0.33145144230973234</v>
      </c>
      <c r="T49" s="1">
        <f>-T68*(T48-$B$9)</f>
        <v>0.031152652441880785</v>
      </c>
      <c r="U49" s="1">
        <f>-U68*(U48-$B$9)</f>
        <v>0.5145016602476286</v>
      </c>
      <c r="V49" s="1">
        <f>-V68*(V48-$B$9)</f>
        <v>1.3259251458157122</v>
      </c>
      <c r="W49" s="1">
        <f>-W68*(W48-$B$9)</f>
        <v>2.970273212770477</v>
      </c>
      <c r="X49" s="1">
        <f>-X68*(X48-$B$9)</f>
        <v>6.592811339898061</v>
      </c>
      <c r="Y49" s="1">
        <f>-Y68*(Y48-$B$9)</f>
        <v>12.746590407852718</v>
      </c>
      <c r="Z49" s="1">
        <f>-Z68*(Z48-$B$9)</f>
        <v>13.888647488399847</v>
      </c>
      <c r="AA49" s="1">
        <f>-AA68*(AA48-$B$9)</f>
        <v>0</v>
      </c>
    </row>
    <row r="50" spans="1:27" ht="13.5" customHeight="1">
      <c r="A50" s="1" t="s">
        <v>26</v>
      </c>
      <c r="B50" s="1">
        <f>B68*(B47-$B$8)</f>
        <v>0.5638674420690268</v>
      </c>
      <c r="C50" s="1">
        <f>C68*(C47-$B$8)</f>
        <v>-1.6377488434039096</v>
      </c>
      <c r="D50" s="1">
        <f>D68*(D47-$B$8)</f>
        <v>-0.35368272210279905</v>
      </c>
      <c r="E50" s="1">
        <f>E68*(E47-$B$8)</f>
        <v>0.6850994266351844</v>
      </c>
      <c r="F50" s="1">
        <f>F68*(F47-$B$8)</f>
        <v>0.9080656973978628</v>
      </c>
      <c r="G50" s="1">
        <f>G68*(G47-$B$8)</f>
        <v>0.5707589179537118</v>
      </c>
      <c r="H50" s="1">
        <f>H68*(H47-$B$8)</f>
        <v>-0.062095423354769204</v>
      </c>
      <c r="I50" s="1">
        <f>I68*(I47-$B$8)</f>
        <v>-0.7945273831079609</v>
      </c>
      <c r="J50" s="1">
        <f>J68*(J47-$B$8)</f>
        <v>-1.484567119645529</v>
      </c>
      <c r="K50" s="1">
        <f>K68*(K47-$B$8)</f>
        <v>-2.0337457170226063</v>
      </c>
      <c r="L50" s="1">
        <f>L68*(L47-$B$8)</f>
        <v>-2.384748144410878</v>
      </c>
      <c r="M50" s="1">
        <f>M68*(M47-$B$8)</f>
        <v>-2.5207507181094906</v>
      </c>
      <c r="N50" s="1">
        <f>N68*(N47-$B$8)</f>
        <v>-2.4602800358719996</v>
      </c>
      <c r="O50" s="1">
        <f>O68*(O47-$B$8)</f>
        <v>-2.2447676339869247</v>
      </c>
      <c r="P50" s="1">
        <f>P68*(P47-$B$8)</f>
        <v>-1.9213502083554383</v>
      </c>
      <c r="Q50" s="1">
        <f>Q68*(Q47-$B$8)</f>
        <v>-1.5269823578793493</v>
      </c>
      <c r="R50" s="1">
        <f>R68*(R47-$B$8)</f>
        <v>-1.0781281721734643</v>
      </c>
      <c r="S50" s="1">
        <f>S68*(S47-$B$8)</f>
        <v>-0.5650911009674122</v>
      </c>
      <c r="T50" s="1">
        <f>T68*(T47-$B$8)</f>
        <v>0.05411032663156129</v>
      </c>
      <c r="U50" s="1">
        <f>U68*(U47-$B$8)</f>
        <v>0.8667599792476425</v>
      </c>
      <c r="V50" s="1">
        <f>V68*(V47-$B$8)</f>
        <v>2.0274069548264873</v>
      </c>
      <c r="W50" s="1">
        <f>W68*(W47-$B$8)</f>
        <v>3.7441395508800506</v>
      </c>
      <c r="X50" s="1">
        <f>X68*(X47-$B$8)</f>
        <v>5.858912471986038</v>
      </c>
      <c r="Y50" s="1">
        <f>Y68*(Y47-$B$8)</f>
        <v>5.787234814689633</v>
      </c>
      <c r="Z50" s="1">
        <f>Z68*(Z47-$B$8)</f>
        <v>0.5638674420690357</v>
      </c>
      <c r="AA50" s="1">
        <f>AA68*(AA47-$B$8)</f>
        <v>0</v>
      </c>
    </row>
    <row r="51" spans="1:256" ht="14.25" customHeight="1">
      <c r="A51" s="1" t="s">
        <v>27</v>
      </c>
      <c r="B51" s="46">
        <f>-(B68^2)*(B47-$B$8)-B72*(B48-$B$9)</f>
        <v>-17.619748594225314</v>
      </c>
      <c r="C51" s="46">
        <f>-(C68^2)*(C47-$B$8)-C72*(C48-$B$9)</f>
        <v>-28.126944231761982</v>
      </c>
      <c r="D51" s="46">
        <f>-(D68^2)*(D47-$B$8)-D72*(D48-$B$9)</f>
        <v>-15.98642751908836</v>
      </c>
      <c r="E51" s="46">
        <f>-(E68^2)*(E47-$B$8)-E72*(E48-$B$9)</f>
        <v>-8.585316069982488</v>
      </c>
      <c r="F51" s="46">
        <f>-(F68^2)*(F47-$B$8)-F72*(F48-$B$9)</f>
        <v>-4.851927284906593</v>
      </c>
      <c r="G51" s="46">
        <f>-(G68^2)*(G47-$B$8)-G72*(G48-$B$9)</f>
        <v>-2.5731833767056553</v>
      </c>
      <c r="H51" s="46">
        <f>-(H68^2)*(H47-$B$8)-H72*(H48-$B$9)</f>
        <v>-0.9015996902736578</v>
      </c>
      <c r="I51" s="46">
        <f>-(I68^2)*(I47-$B$8)-I72*(I48-$B$9)</f>
        <v>0.41896391118214066</v>
      </c>
      <c r="J51" s="46">
        <f>-(J68^2)*(J47-$B$8)-J72*(J48-$B$9)</f>
        <v>1.43655631490092</v>
      </c>
      <c r="K51" s="46">
        <f>-(K68^2)*(K47-$B$8)-K72*(K48-$B$9)</f>
        <v>2.13798664903808</v>
      </c>
      <c r="L51" s="46">
        <f>-(L68^2)*(L47-$B$8)-L72*(L48-$B$9)</f>
        <v>2.5130875998255497</v>
      </c>
      <c r="M51" s="46">
        <f>-(M68^2)*(M47-$B$8)-M72*(M48-$B$9)</f>
        <v>2.5865206313783555</v>
      </c>
      <c r="N51" s="46">
        <f>-(N68^2)*(N47-$B$8)-N72*(N48-$B$9)</f>
        <v>2.4263344995955696</v>
      </c>
      <c r="O51" s="46">
        <f>-(O68^2)*(O47-$B$8)-O72*(O48-$B$9)</f>
        <v>2.129892084048184</v>
      </c>
      <c r="P51" s="46">
        <f>-(P68^2)*(P47-$B$8)-P72*(P48-$B$9)</f>
        <v>1.7967995516104067</v>
      </c>
      <c r="Q51" s="46">
        <f>-(Q68^2)*(Q47-$B$8)-Q72*(Q48-$B$9)</f>
        <v>1.5074728426944508</v>
      </c>
      <c r="R51" s="46">
        <f>-(R68^2)*(R47-$B$8)-R72*(R48-$B$9)</f>
        <v>1.321066848508043</v>
      </c>
      <c r="S51" s="46">
        <f>-(S68^2)*(S47-$B$8)-S72*(S48-$B$9)</f>
        <v>1.2953374436418905</v>
      </c>
      <c r="T51" s="46">
        <f>-(T68^2)*(T47-$B$8)-T72*(T48-$B$9)</f>
        <v>1.5323227351068143</v>
      </c>
      <c r="U51" s="46">
        <f>-(U68^2)*(U47-$B$8)-U72*(U48-$B$9)</f>
        <v>2.2816409202515517</v>
      </c>
      <c r="V51" s="46">
        <f>-(V68^2)*(V47-$B$8)-V72*(V48-$B$9)</f>
        <v>4.212265220099379</v>
      </c>
      <c r="W51" s="46">
        <f>-(W68^2)*(W47-$B$8)-W72*(W48-$B$9)</f>
        <v>9.077053616487321</v>
      </c>
      <c r="X51" s="46">
        <f>-(X68^2)*(X47-$B$8)-X72*(X48-$B$9)</f>
        <v>19.558862160982976</v>
      </c>
      <c r="Y51" s="46">
        <f>-(Y68^2)*(Y47-$B$8)-Y72*(Y48-$B$9)</f>
        <v>22.358930184784555</v>
      </c>
      <c r="Z51" s="46">
        <f>-(Z68^2)*(Z47-$B$8)-Z72*(Z48-$B$9)</f>
        <v>-17.61974859422524</v>
      </c>
      <c r="AA51" s="46">
        <f>-(AA68^2)*(AA47-$B$8)-AA72*(AA48-$B$9)</f>
        <v>0</v>
      </c>
      <c r="AB51" s="61"/>
      <c r="AC51" s="61"/>
      <c r="AD51" s="61"/>
      <c r="AE51" s="61"/>
      <c r="AF51" s="61"/>
      <c r="AG51" s="61"/>
      <c r="AH51" s="61"/>
      <c r="AI51" s="61"/>
      <c r="AJ51" s="61"/>
      <c r="AK51" s="61"/>
      <c r="AL51" s="61"/>
      <c r="AM51" s="61"/>
      <c r="AN51" s="61"/>
      <c r="AO51" s="61"/>
      <c r="AP51" s="61"/>
      <c r="AQ51" s="61"/>
      <c r="AR51" s="61"/>
      <c r="AS51" s="61"/>
      <c r="AT51" s="61"/>
      <c r="AU51" s="61"/>
      <c r="AV51" s="61"/>
      <c r="AW51" s="61"/>
      <c r="AX51" s="61"/>
      <c r="AY51" s="61"/>
      <c r="AZ51" s="61"/>
      <c r="BA51" s="61"/>
      <c r="BB51" s="61"/>
      <c r="BC51" s="61"/>
      <c r="BD51" s="61"/>
      <c r="BE51" s="61"/>
      <c r="BF51" s="61"/>
      <c r="BG51" s="61"/>
      <c r="BH51" s="61"/>
      <c r="BI51" s="61"/>
      <c r="BJ51" s="61"/>
      <c r="BK51" s="61"/>
      <c r="BL51" s="61"/>
      <c r="BM51" s="61"/>
      <c r="BN51" s="61"/>
      <c r="BO51" s="61"/>
      <c r="BP51" s="61"/>
      <c r="BQ51" s="61"/>
      <c r="BR51" s="61"/>
      <c r="BS51" s="61"/>
      <c r="BT51" s="61"/>
      <c r="BU51" s="61"/>
      <c r="BV51" s="61"/>
      <c r="BW51" s="61"/>
      <c r="BX51" s="61"/>
      <c r="BY51" s="61"/>
      <c r="BZ51" s="61"/>
      <c r="CA51" s="61"/>
      <c r="CB51" s="61"/>
      <c r="CC51" s="61"/>
      <c r="CD51" s="61"/>
      <c r="CE51" s="61"/>
      <c r="CF51" s="61"/>
      <c r="CG51" s="61"/>
      <c r="CH51" s="61"/>
      <c r="CI51" s="61"/>
      <c r="CJ51" s="61"/>
      <c r="CK51" s="61"/>
      <c r="CL51" s="61"/>
      <c r="CM51" s="61"/>
      <c r="CN51" s="61"/>
      <c r="CO51" s="61"/>
      <c r="CP51" s="61"/>
      <c r="CQ51" s="61"/>
      <c r="CR51" s="61"/>
      <c r="CS51" s="61"/>
      <c r="CT51" s="61"/>
      <c r="CU51" s="61"/>
      <c r="CV51" s="61"/>
      <c r="CW51" s="61"/>
      <c r="CX51" s="61"/>
      <c r="CY51" s="61"/>
      <c r="CZ51" s="61"/>
      <c r="DA51" s="61"/>
      <c r="DB51" s="61"/>
      <c r="DC51" s="61"/>
      <c r="DD51" s="61"/>
      <c r="DE51" s="61"/>
      <c r="DF51" s="61"/>
      <c r="DG51" s="61"/>
      <c r="DH51" s="61"/>
      <c r="DI51" s="61"/>
      <c r="DJ51" s="61"/>
      <c r="DK51" s="61"/>
      <c r="DL51" s="61"/>
      <c r="DM51" s="61"/>
      <c r="DN51" s="61"/>
      <c r="DO51" s="61"/>
      <c r="DP51" s="61"/>
      <c r="DQ51" s="61"/>
      <c r="DR51" s="61"/>
      <c r="DS51" s="61"/>
      <c r="DT51" s="61"/>
      <c r="DU51" s="61"/>
      <c r="DV51" s="61"/>
      <c r="DW51" s="61"/>
      <c r="DX51" s="61"/>
      <c r="DY51" s="61"/>
      <c r="DZ51" s="61"/>
      <c r="EA51" s="61"/>
      <c r="EB51" s="61"/>
      <c r="EC51" s="61"/>
      <c r="ED51" s="61"/>
      <c r="EE51" s="61"/>
      <c r="EF51" s="61"/>
      <c r="EG51" s="61"/>
      <c r="EH51" s="61"/>
      <c r="EI51" s="61"/>
      <c r="EJ51" s="61"/>
      <c r="EK51" s="61"/>
      <c r="EL51" s="61"/>
      <c r="EM51" s="61"/>
      <c r="EN51" s="61"/>
      <c r="EO51" s="61"/>
      <c r="EP51" s="61"/>
      <c r="EQ51" s="61"/>
      <c r="ER51" s="61"/>
      <c r="ES51" s="61"/>
      <c r="ET51" s="61"/>
      <c r="EU51" s="61"/>
      <c r="EV51" s="61"/>
      <c r="EW51" s="61"/>
      <c r="EX51" s="61"/>
      <c r="EY51" s="61"/>
      <c r="EZ51" s="61"/>
      <c r="FA51" s="61"/>
      <c r="FB51" s="61"/>
      <c r="FC51" s="61"/>
      <c r="FD51" s="61"/>
      <c r="FE51" s="61"/>
      <c r="FF51" s="61"/>
      <c r="FG51" s="61"/>
      <c r="FH51" s="61"/>
      <c r="FI51" s="61"/>
      <c r="FJ51" s="61"/>
      <c r="FK51" s="61"/>
      <c r="FL51" s="61"/>
      <c r="FM51" s="61"/>
      <c r="FN51" s="61"/>
      <c r="FO51" s="61"/>
      <c r="FP51" s="61"/>
      <c r="FQ51" s="61"/>
      <c r="FR51" s="61"/>
      <c r="FS51" s="61"/>
      <c r="FT51" s="61"/>
      <c r="FU51" s="61"/>
      <c r="FV51" s="61"/>
      <c r="FW51" s="61"/>
      <c r="FX51" s="61"/>
      <c r="FY51" s="61"/>
      <c r="FZ51" s="61"/>
      <c r="GA51" s="61"/>
      <c r="GB51" s="61"/>
      <c r="GC51" s="61"/>
      <c r="GD51" s="61"/>
      <c r="GE51" s="61"/>
      <c r="GF51" s="61"/>
      <c r="GG51" s="61"/>
      <c r="GH51" s="61"/>
      <c r="GI51" s="61"/>
      <c r="GJ51" s="61"/>
      <c r="GK51" s="61"/>
      <c r="GL51" s="61"/>
      <c r="GM51" s="61"/>
      <c r="GN51" s="61"/>
      <c r="GO51" s="61"/>
      <c r="GP51" s="61"/>
      <c r="GQ51" s="61"/>
      <c r="GR51" s="61"/>
      <c r="GS51" s="61"/>
      <c r="GT51" s="61"/>
      <c r="GU51" s="61"/>
      <c r="GV51" s="61"/>
      <c r="GW51" s="61"/>
      <c r="GX51" s="61"/>
      <c r="GY51" s="61"/>
      <c r="GZ51" s="61"/>
      <c r="HA51" s="61"/>
      <c r="HB51" s="61"/>
      <c r="HC51" s="61"/>
      <c r="HD51" s="61"/>
      <c r="HE51" s="61"/>
      <c r="HF51" s="61"/>
      <c r="HG51" s="61"/>
      <c r="HH51" s="61"/>
      <c r="HI51" s="61"/>
      <c r="HJ51" s="61"/>
      <c r="HK51" s="61"/>
      <c r="HL51" s="61"/>
      <c r="HM51" s="61"/>
      <c r="HN51" s="61"/>
      <c r="HO51" s="61"/>
      <c r="HP51" s="61"/>
      <c r="HQ51" s="61"/>
      <c r="HR51" s="61"/>
      <c r="HS51" s="61"/>
      <c r="HT51" s="61"/>
      <c r="HU51" s="61"/>
      <c r="HV51" s="61"/>
      <c r="HW51" s="61"/>
      <c r="HX51" s="61"/>
      <c r="HY51" s="61"/>
      <c r="HZ51" s="61"/>
      <c r="IA51" s="61"/>
      <c r="IB51" s="61"/>
      <c r="IC51" s="61"/>
      <c r="ID51" s="61"/>
      <c r="IE51" s="61"/>
      <c r="IF51" s="61"/>
      <c r="IG51" s="61"/>
      <c r="IH51" s="61"/>
      <c r="II51" s="61"/>
      <c r="IJ51" s="61"/>
      <c r="IK51" s="61"/>
      <c r="IL51" s="61"/>
      <c r="IM51" s="61"/>
      <c r="IN51" s="61"/>
      <c r="IO51" s="61"/>
      <c r="IP51" s="61"/>
      <c r="IQ51" s="61"/>
      <c r="IR51" s="61"/>
      <c r="IS51" s="61"/>
      <c r="IT51" s="61"/>
      <c r="IU51" s="61"/>
      <c r="IV51" s="61"/>
    </row>
    <row r="52" spans="1:256" ht="12.75">
      <c r="A52" s="1" t="s">
        <v>28</v>
      </c>
      <c r="B52" s="46">
        <f>-(B68^2)*(B48-$B$9)+B72*(B47-$B$8)</f>
        <v>-20.05251154506436</v>
      </c>
      <c r="C52" s="46">
        <f>-(C68^2)*(C48-$B$9)+C72*(C47-$B$8)</f>
        <v>1.8243631086351773</v>
      </c>
      <c r="D52" s="46">
        <f>-(D68^2)*(D48-$B$9)+D72*(D47-$B$8)</f>
        <v>5.465919896253687</v>
      </c>
      <c r="E52" s="46">
        <f>-(E68^2)*(E48-$B$9)+E72*(E47-$B$8)</f>
        <v>2.307406165919688</v>
      </c>
      <c r="F52" s="46">
        <f>-(F68^2)*(F48-$B$9)+F72*(F47-$B$8)</f>
        <v>-0.4089437991145428</v>
      </c>
      <c r="G52" s="46">
        <f>-(G68^2)*(G48-$B$9)+G72*(G47-$B$8)</f>
        <v>-1.998205780212214</v>
      </c>
      <c r="H52" s="46">
        <f>-(H68^2)*(H48-$B$9)+H72*(H47-$B$8)</f>
        <v>-2.7130360570458514</v>
      </c>
      <c r="I52" s="46">
        <f>-(I68^2)*(I48-$B$9)+I72*(I47-$B$8)</f>
        <v>-2.7925919764230325</v>
      </c>
      <c r="J52" s="46">
        <f>-(J68^2)*(J48-$B$9)+J72*(J47-$B$8)</f>
        <v>-2.4163199328658176</v>
      </c>
      <c r="K52" s="46">
        <f>-(K68^2)*(K48-$B$9)+K72*(K47-$B$8)</f>
        <v>-1.7425896914329126</v>
      </c>
      <c r="L52" s="46">
        <f>-(L68^2)*(L48-$B$9)+L72*(L47-$B$8)</f>
        <v>-0.928458083922958</v>
      </c>
      <c r="M52" s="46">
        <f>-(M68^2)*(M48-$B$9)+M72*(M47-$B$8)</f>
        <v>-0.12313771107133786</v>
      </c>
      <c r="N52" s="46">
        <f>-(N68^2)*(N48-$B$9)+N72*(N47-$B$8)</f>
        <v>0.5575631846631582</v>
      </c>
      <c r="O52" s="46">
        <f>-(O68^2)*(O48-$B$9)+O72*(O47-$B$8)</f>
        <v>1.0577658715950777</v>
      </c>
      <c r="P52" s="46">
        <f>-(P68^2)*(P48-$B$9)+P72*(P47-$B$8)</f>
        <v>1.38879048020498</v>
      </c>
      <c r="Q52" s="46">
        <f>-(Q68^2)*(Q48-$B$9)+Q72*(Q47-$B$8)</f>
        <v>1.6131667228303421</v>
      </c>
      <c r="R52" s="46">
        <f>-(R68^2)*(R48-$B$9)+R72*(R47-$B$8)</f>
        <v>1.8216722647063652</v>
      </c>
      <c r="S52" s="46">
        <f>-(S68^2)*(S48-$B$9)+S72*(S47-$B$8)</f>
        <v>2.123588608922108</v>
      </c>
      <c r="T52" s="46">
        <f>-(T68^2)*(T48-$B$9)+T72*(T47-$B$8)</f>
        <v>2.6607732105034865</v>
      </c>
      <c r="U52" s="46">
        <f>-(U68^2)*(U48-$B$9)+U72*(U47-$B$8)</f>
        <v>3.6447457844247833</v>
      </c>
      <c r="V52" s="46">
        <f>-(V68^2)*(V48-$B$9)+V72*(V47-$B$8)</f>
        <v>5.368589834221759</v>
      </c>
      <c r="W52" s="46">
        <f>-(W68^2)*(W48-$B$9)+W72*(W47-$B$8)</f>
        <v>7.7667774845597</v>
      </c>
      <c r="X52" s="46">
        <f>-(X68^2)*(X48-$B$9)+X72*(X47-$B$8)</f>
        <v>6.97445586774024</v>
      </c>
      <c r="Y52" s="46">
        <f>-(Y68^2)*(Y48-$B$9)+Y72*(Y47-$B$8)</f>
        <v>-11.370546319833009</v>
      </c>
      <c r="Z52" s="46">
        <f>-(Z68^2)*(Z48-$B$9)+Z72*(Z47-$B$8)</f>
        <v>-20.052511545064387</v>
      </c>
      <c r="AA52" s="46">
        <f>-(AA68^2)*(AA48-$B$9)+AA72*(AA47-$B$8)</f>
        <v>0</v>
      </c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  <c r="BM52" s="61"/>
      <c r="BN52" s="61"/>
      <c r="BO52" s="61"/>
      <c r="BP52" s="61"/>
      <c r="BQ52" s="61"/>
      <c r="BR52" s="61"/>
      <c r="BS52" s="61"/>
      <c r="BT52" s="61"/>
      <c r="BU52" s="61"/>
      <c r="BV52" s="61"/>
      <c r="BW52" s="61"/>
      <c r="BX52" s="61"/>
      <c r="BY52" s="61"/>
      <c r="BZ52" s="61"/>
      <c r="CA52" s="61"/>
      <c r="CB52" s="61"/>
      <c r="CC52" s="61"/>
      <c r="CD52" s="61"/>
      <c r="CE52" s="61"/>
      <c r="CF52" s="61"/>
      <c r="CG52" s="61"/>
      <c r="CH52" s="61"/>
      <c r="CI52" s="61"/>
      <c r="CJ52" s="61"/>
      <c r="CK52" s="61"/>
      <c r="CL52" s="61"/>
      <c r="CM52" s="61"/>
      <c r="CN52" s="61"/>
      <c r="CO52" s="61"/>
      <c r="CP52" s="61"/>
      <c r="CQ52" s="61"/>
      <c r="CR52" s="61"/>
      <c r="CS52" s="61"/>
      <c r="CT52" s="61"/>
      <c r="CU52" s="61"/>
      <c r="CV52" s="61"/>
      <c r="CW52" s="61"/>
      <c r="CX52" s="61"/>
      <c r="CY52" s="61"/>
      <c r="CZ52" s="61"/>
      <c r="DA52" s="61"/>
      <c r="DB52" s="61"/>
      <c r="DC52" s="61"/>
      <c r="DD52" s="61"/>
      <c r="DE52" s="61"/>
      <c r="DF52" s="61"/>
      <c r="DG52" s="61"/>
      <c r="DH52" s="61"/>
      <c r="DI52" s="61"/>
      <c r="DJ52" s="61"/>
      <c r="DK52" s="61"/>
      <c r="DL52" s="61"/>
      <c r="DM52" s="61"/>
      <c r="DN52" s="61"/>
      <c r="DO52" s="61"/>
      <c r="DP52" s="61"/>
      <c r="DQ52" s="61"/>
      <c r="DR52" s="61"/>
      <c r="DS52" s="61"/>
      <c r="DT52" s="61"/>
      <c r="DU52" s="61"/>
      <c r="DV52" s="61"/>
      <c r="DW52" s="61"/>
      <c r="DX52" s="61"/>
      <c r="DY52" s="61"/>
      <c r="DZ52" s="61"/>
      <c r="EA52" s="61"/>
      <c r="EB52" s="61"/>
      <c r="EC52" s="61"/>
      <c r="ED52" s="61"/>
      <c r="EE52" s="61"/>
      <c r="EF52" s="61"/>
      <c r="EG52" s="61"/>
      <c r="EH52" s="61"/>
      <c r="EI52" s="61"/>
      <c r="EJ52" s="61"/>
      <c r="EK52" s="61"/>
      <c r="EL52" s="61"/>
      <c r="EM52" s="61"/>
      <c r="EN52" s="61"/>
      <c r="EO52" s="61"/>
      <c r="EP52" s="61"/>
      <c r="EQ52" s="61"/>
      <c r="ER52" s="61"/>
      <c r="ES52" s="61"/>
      <c r="ET52" s="61"/>
      <c r="EU52" s="61"/>
      <c r="EV52" s="61"/>
      <c r="EW52" s="61"/>
      <c r="EX52" s="61"/>
      <c r="EY52" s="61"/>
      <c r="EZ52" s="61"/>
      <c r="FA52" s="61"/>
      <c r="FB52" s="61"/>
      <c r="FC52" s="61"/>
      <c r="FD52" s="61"/>
      <c r="FE52" s="61"/>
      <c r="FF52" s="61"/>
      <c r="FG52" s="61"/>
      <c r="FH52" s="61"/>
      <c r="FI52" s="61"/>
      <c r="FJ52" s="61"/>
      <c r="FK52" s="61"/>
      <c r="FL52" s="61"/>
      <c r="FM52" s="61"/>
      <c r="FN52" s="61"/>
      <c r="FO52" s="61"/>
      <c r="FP52" s="61"/>
      <c r="FQ52" s="61"/>
      <c r="FR52" s="61"/>
      <c r="FS52" s="61"/>
      <c r="FT52" s="61"/>
      <c r="FU52" s="61"/>
      <c r="FV52" s="61"/>
      <c r="FW52" s="61"/>
      <c r="FX52" s="61"/>
      <c r="FY52" s="61"/>
      <c r="FZ52" s="61"/>
      <c r="GA52" s="61"/>
      <c r="GB52" s="61"/>
      <c r="GC52" s="61"/>
      <c r="GD52" s="61"/>
      <c r="GE52" s="61"/>
      <c r="GF52" s="61"/>
      <c r="GG52" s="61"/>
      <c r="GH52" s="61"/>
      <c r="GI52" s="61"/>
      <c r="GJ52" s="61"/>
      <c r="GK52" s="61"/>
      <c r="GL52" s="61"/>
      <c r="GM52" s="61"/>
      <c r="GN52" s="61"/>
      <c r="GO52" s="61"/>
      <c r="GP52" s="61"/>
      <c r="GQ52" s="61"/>
      <c r="GR52" s="61"/>
      <c r="GS52" s="61"/>
      <c r="GT52" s="61"/>
      <c r="GU52" s="61"/>
      <c r="GV52" s="61"/>
      <c r="GW52" s="61"/>
      <c r="GX52" s="61"/>
      <c r="GY52" s="61"/>
      <c r="GZ52" s="61"/>
      <c r="HA52" s="61"/>
      <c r="HB52" s="61"/>
      <c r="HC52" s="61"/>
      <c r="HD52" s="61"/>
      <c r="HE52" s="61"/>
      <c r="HF52" s="61"/>
      <c r="HG52" s="61"/>
      <c r="HH52" s="61"/>
      <c r="HI52" s="61"/>
      <c r="HJ52" s="61"/>
      <c r="HK52" s="61"/>
      <c r="HL52" s="61"/>
      <c r="HM52" s="61"/>
      <c r="HN52" s="61"/>
      <c r="HO52" s="61"/>
      <c r="HP52" s="61"/>
      <c r="HQ52" s="61"/>
      <c r="HR52" s="61"/>
      <c r="HS52" s="61"/>
      <c r="HT52" s="61"/>
      <c r="HU52" s="61"/>
      <c r="HV52" s="61"/>
      <c r="HW52" s="61"/>
      <c r="HX52" s="61"/>
      <c r="HY52" s="61"/>
      <c r="HZ52" s="61"/>
      <c r="IA52" s="61"/>
      <c r="IB52" s="61"/>
      <c r="IC52" s="61"/>
      <c r="ID52" s="61"/>
      <c r="IE52" s="61"/>
      <c r="IF52" s="61"/>
      <c r="IG52" s="61"/>
      <c r="IH52" s="61"/>
      <c r="II52" s="61"/>
      <c r="IJ52" s="61"/>
      <c r="IK52" s="61"/>
      <c r="IL52" s="61"/>
      <c r="IM52" s="61"/>
      <c r="IN52" s="61"/>
      <c r="IO52" s="61"/>
      <c r="IP52" s="61"/>
      <c r="IQ52" s="61"/>
      <c r="IR52" s="61"/>
      <c r="IS52" s="61"/>
      <c r="IT52" s="61"/>
      <c r="IU52" s="61"/>
      <c r="IV52" s="61"/>
    </row>
    <row r="53" spans="1:256" ht="12.75">
      <c r="A53" s="25" t="s">
        <v>45</v>
      </c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2"/>
      <c r="AM53" s="62"/>
      <c r="AN53" s="62"/>
      <c r="AO53" s="62"/>
      <c r="AP53" s="62"/>
      <c r="AQ53" s="62"/>
      <c r="AR53" s="62"/>
      <c r="AS53" s="62"/>
      <c r="AT53" s="62"/>
      <c r="AU53" s="62"/>
      <c r="AV53" s="62"/>
      <c r="AW53" s="62"/>
      <c r="AX53" s="62"/>
      <c r="AY53" s="62"/>
      <c r="AZ53" s="62"/>
      <c r="BA53" s="62"/>
      <c r="BB53" s="62"/>
      <c r="BC53" s="62"/>
      <c r="BD53" s="62"/>
      <c r="BE53" s="62"/>
      <c r="BF53" s="62"/>
      <c r="BG53" s="62"/>
      <c r="BH53" s="62"/>
      <c r="BI53" s="62"/>
      <c r="BJ53" s="62"/>
      <c r="BK53" s="62"/>
      <c r="BL53" s="62"/>
      <c r="BM53" s="62"/>
      <c r="BN53" s="62"/>
      <c r="BO53" s="62"/>
      <c r="BP53" s="62"/>
      <c r="BQ53" s="62"/>
      <c r="BR53" s="62"/>
      <c r="BS53" s="62"/>
      <c r="BT53" s="62"/>
      <c r="BU53" s="62"/>
      <c r="BV53" s="62"/>
      <c r="BW53" s="62"/>
      <c r="BX53" s="62"/>
      <c r="BY53" s="62"/>
      <c r="BZ53" s="62"/>
      <c r="CA53" s="62"/>
      <c r="CB53" s="62"/>
      <c r="CC53" s="62"/>
      <c r="CD53" s="62"/>
      <c r="CE53" s="62"/>
      <c r="CF53" s="62"/>
      <c r="CG53" s="62"/>
      <c r="CH53" s="62"/>
      <c r="CI53" s="62"/>
      <c r="CJ53" s="62"/>
      <c r="CK53" s="62"/>
      <c r="CL53" s="62"/>
      <c r="CM53" s="62"/>
      <c r="CN53" s="62"/>
      <c r="CO53" s="62"/>
      <c r="CP53" s="62"/>
      <c r="CQ53" s="62"/>
      <c r="CR53" s="62"/>
      <c r="CS53" s="62"/>
      <c r="CT53" s="62"/>
      <c r="CU53" s="62"/>
      <c r="CV53" s="62"/>
      <c r="CW53" s="62"/>
      <c r="CX53" s="62"/>
      <c r="CY53" s="62"/>
      <c r="CZ53" s="62"/>
      <c r="DA53" s="62"/>
      <c r="DB53" s="62"/>
      <c r="DC53" s="62"/>
      <c r="DD53" s="62"/>
      <c r="DE53" s="62"/>
      <c r="DF53" s="62"/>
      <c r="DG53" s="62"/>
      <c r="DH53" s="62"/>
      <c r="DI53" s="62"/>
      <c r="DJ53" s="62"/>
      <c r="DK53" s="62"/>
      <c r="DL53" s="62"/>
      <c r="DM53" s="62"/>
      <c r="DN53" s="62"/>
      <c r="DO53" s="62"/>
      <c r="DP53" s="62"/>
      <c r="DQ53" s="62"/>
      <c r="DR53" s="62"/>
      <c r="DS53" s="62"/>
      <c r="DT53" s="62"/>
      <c r="DU53" s="62"/>
      <c r="DV53" s="62"/>
      <c r="DW53" s="62"/>
      <c r="DX53" s="62"/>
      <c r="DY53" s="62"/>
      <c r="DZ53" s="62"/>
      <c r="EA53" s="62"/>
      <c r="EB53" s="62"/>
      <c r="EC53" s="62"/>
      <c r="ED53" s="62"/>
      <c r="EE53" s="62"/>
      <c r="EF53" s="62"/>
      <c r="EG53" s="62"/>
      <c r="EH53" s="62"/>
      <c r="EI53" s="62"/>
      <c r="EJ53" s="62"/>
      <c r="EK53" s="62"/>
      <c r="EL53" s="62"/>
      <c r="EM53" s="62"/>
      <c r="EN53" s="62"/>
      <c r="EO53" s="62"/>
      <c r="EP53" s="62"/>
      <c r="EQ53" s="62"/>
      <c r="ER53" s="62"/>
      <c r="ES53" s="62"/>
      <c r="ET53" s="62"/>
      <c r="EU53" s="62"/>
      <c r="EV53" s="62"/>
      <c r="EW53" s="62"/>
      <c r="EX53" s="62"/>
      <c r="EY53" s="62"/>
      <c r="EZ53" s="62"/>
      <c r="FA53" s="62"/>
      <c r="FB53" s="62"/>
      <c r="FC53" s="62"/>
      <c r="FD53" s="62"/>
      <c r="FE53" s="62"/>
      <c r="FF53" s="62"/>
      <c r="FG53" s="62"/>
      <c r="FH53" s="62"/>
      <c r="FI53" s="62"/>
      <c r="FJ53" s="62"/>
      <c r="FK53" s="62"/>
      <c r="FL53" s="62"/>
      <c r="FM53" s="62"/>
      <c r="FN53" s="62"/>
      <c r="FO53" s="62"/>
      <c r="FP53" s="62"/>
      <c r="FQ53" s="62"/>
      <c r="FR53" s="62"/>
      <c r="FS53" s="62"/>
      <c r="FT53" s="62"/>
      <c r="FU53" s="62"/>
      <c r="FV53" s="62"/>
      <c r="FW53" s="62"/>
      <c r="FX53" s="62"/>
      <c r="FY53" s="62"/>
      <c r="FZ53" s="62"/>
      <c r="GA53" s="62"/>
      <c r="GB53" s="62"/>
      <c r="GC53" s="62"/>
      <c r="GD53" s="62"/>
      <c r="GE53" s="62"/>
      <c r="GF53" s="62"/>
      <c r="GG53" s="62"/>
      <c r="GH53" s="62"/>
      <c r="GI53" s="62"/>
      <c r="GJ53" s="62"/>
      <c r="GK53" s="62"/>
      <c r="GL53" s="62"/>
      <c r="GM53" s="62"/>
      <c r="GN53" s="62"/>
      <c r="GO53" s="62"/>
      <c r="GP53" s="62"/>
      <c r="GQ53" s="62"/>
      <c r="GR53" s="62"/>
      <c r="GS53" s="62"/>
      <c r="GT53" s="62"/>
      <c r="GU53" s="62"/>
      <c r="GV53" s="62"/>
      <c r="GW53" s="62"/>
      <c r="GX53" s="62"/>
      <c r="GY53" s="62"/>
      <c r="GZ53" s="62"/>
      <c r="HA53" s="62"/>
      <c r="HB53" s="62"/>
      <c r="HC53" s="62"/>
      <c r="HD53" s="62"/>
      <c r="HE53" s="62"/>
      <c r="HF53" s="62"/>
      <c r="HG53" s="62"/>
      <c r="HH53" s="62"/>
      <c r="HI53" s="62"/>
      <c r="HJ53" s="62"/>
      <c r="HK53" s="62"/>
      <c r="HL53" s="62"/>
      <c r="HM53" s="62"/>
      <c r="HN53" s="62"/>
      <c r="HO53" s="62"/>
      <c r="HP53" s="62"/>
      <c r="HQ53" s="62"/>
      <c r="HR53" s="62"/>
      <c r="HS53" s="62"/>
      <c r="HT53" s="62"/>
      <c r="HU53" s="62"/>
      <c r="HV53" s="62"/>
      <c r="HW53" s="62"/>
      <c r="HX53" s="62"/>
      <c r="HY53" s="62"/>
      <c r="HZ53" s="62"/>
      <c r="IA53" s="62"/>
      <c r="IB53" s="62"/>
      <c r="IC53" s="62"/>
      <c r="ID53" s="62"/>
      <c r="IE53" s="62"/>
      <c r="IF53" s="62"/>
      <c r="IG53" s="62"/>
      <c r="IH53" s="62"/>
      <c r="II53" s="62"/>
      <c r="IJ53" s="62"/>
      <c r="IK53" s="62"/>
      <c r="IL53" s="62"/>
      <c r="IM53" s="62"/>
      <c r="IN53" s="62"/>
      <c r="IO53" s="62"/>
      <c r="IP53" s="62"/>
      <c r="IQ53" s="62"/>
      <c r="IR53" s="62"/>
      <c r="IS53" s="62"/>
      <c r="IT53" s="62"/>
      <c r="IU53" s="62"/>
      <c r="IV53" s="62"/>
    </row>
    <row r="54" spans="1:27" s="61" customFormat="1" ht="12.75">
      <c r="A54" s="27" t="s">
        <v>63</v>
      </c>
      <c r="B54" s="28">
        <f>$B$8-$B$5*COS(B22)</f>
        <v>3.3523598428746064</v>
      </c>
      <c r="C54" s="28">
        <f>$B$8-$B$5*COS(C22)</f>
        <v>3.6348702294037913</v>
      </c>
      <c r="D54" s="28">
        <f>$B$8-$B$5*COS(D22)</f>
        <v>4.237573111888375</v>
      </c>
      <c r="E54" s="28">
        <f>$B$8-$B$5*COS(E22)</f>
        <v>5.119395284900637</v>
      </c>
      <c r="F54" s="28">
        <f>$B$8-$B$5*COS(F22)</f>
        <v>6.220242024629837</v>
      </c>
      <c r="G54" s="28">
        <f>$B$8-$B$5*COS(G22)</f>
        <v>7.465092444998682</v>
      </c>
      <c r="H54" s="28">
        <f>$B$8-$B$5*COS(H22)</f>
        <v>8.769112047071625</v>
      </c>
      <c r="I54" s="28">
        <f>$B$8-$B$5*COS(I22)</f>
        <v>10.043434049961677</v>
      </c>
      <c r="J54" s="28">
        <f>$B$8-$B$5*COS(J22)</f>
        <v>11.201215515088565</v>
      </c>
      <c r="K54" s="28">
        <f>$B$8-$B$5*COS(K22)</f>
        <v>12.163555548928223</v>
      </c>
      <c r="L54" s="28">
        <f>$B$8-$B$5*COS(L22)</f>
        <v>12.864872268516583</v>
      </c>
      <c r="M54" s="28">
        <f>$B$8-$B$5*COS(M22)</f>
        <v>13.257372098394374</v>
      </c>
      <c r="N54" s="28">
        <f>$B$8-$B$5*COS(N22)</f>
        <v>13.314306823792062</v>
      </c>
      <c r="O54" s="28">
        <f>$B$8-$B$5*COS(O22)</f>
        <v>13.031796437262877</v>
      </c>
      <c r="P54" s="28">
        <f>$B$8-$B$5*COS(P22)</f>
        <v>12.429093554778293</v>
      </c>
      <c r="Q54" s="28">
        <f>$B$8-$B$5*COS(Q22)</f>
        <v>11.54727138176603</v>
      </c>
      <c r="R54" s="28">
        <f>$B$8-$B$5*COS(R22)</f>
        <v>10.44642464203683</v>
      </c>
      <c r="S54" s="28">
        <f>$B$8-$B$5*COS(S22)</f>
        <v>9.201574221667986</v>
      </c>
      <c r="T54" s="28">
        <f>$B$8-$B$5*COS(T22)</f>
        <v>7.897554619595044</v>
      </c>
      <c r="U54" s="28">
        <f>$B$8-$B$5*COS(U22)</f>
        <v>6.623232616704989</v>
      </c>
      <c r="V54" s="28">
        <f>$B$8-$B$5*COS(V22)</f>
        <v>5.465451151578104</v>
      </c>
      <c r="W54" s="28">
        <f>$B$8-$B$5*COS(W22)</f>
        <v>4.503111117738445</v>
      </c>
      <c r="X54" s="28">
        <f>$B$8-$B$5*COS(X22)</f>
        <v>3.8017943981500837</v>
      </c>
      <c r="Y54" s="28">
        <f>$B$8-$B$5*COS(Y22)</f>
        <v>3.409294568272294</v>
      </c>
      <c r="Z54" s="28">
        <f>$B$8-$B$5*COS(Z22)</f>
        <v>3.3523598428746064</v>
      </c>
      <c r="AA54" s="56">
        <f>$B$8-$B$5*COS(AA22)</f>
        <v>3.333333333333334</v>
      </c>
    </row>
    <row r="55" spans="1:27" s="61" customFormat="1" ht="12.75">
      <c r="A55" s="27" t="s">
        <v>64</v>
      </c>
      <c r="B55" s="28">
        <f>$B$9-$B$5*SIN(B22)</f>
        <v>-0.4357787137382908</v>
      </c>
      <c r="C55" s="28">
        <f>$B$9-$B$5*SIN(C22)</f>
        <v>-1.7101007166283435</v>
      </c>
      <c r="D55" s="28">
        <f>$B$9-$B$5*SIN(D22)</f>
        <v>-2.8678821817552302</v>
      </c>
      <c r="E55" s="28">
        <f>$B$9-$B$5*SIN(E22)</f>
        <v>-3.83022221559489</v>
      </c>
      <c r="F55" s="28">
        <f>$B$9-$B$5*SIN(F22)</f>
        <v>-4.531538935183249</v>
      </c>
      <c r="G55" s="28">
        <f>$B$9-$B$5*SIN(G22)</f>
        <v>-4.92403876506104</v>
      </c>
      <c r="H55" s="28">
        <f>$B$9-$B$5*SIN(H22)</f>
        <v>-4.9809734904587275</v>
      </c>
      <c r="I55" s="28">
        <f>$B$9-$B$5*SIN(I22)</f>
        <v>-4.698463103929543</v>
      </c>
      <c r="J55" s="28">
        <f>$B$9-$B$5*SIN(J22)</f>
        <v>-4.095760221444959</v>
      </c>
      <c r="K55" s="28">
        <f>$B$9-$B$5*SIN(K22)</f>
        <v>-3.2139380484326976</v>
      </c>
      <c r="L55" s="28">
        <f>$B$9-$B$5*SIN(L22)</f>
        <v>-2.1130913087034973</v>
      </c>
      <c r="M55" s="28">
        <f>$B$9-$B$5*SIN(M22)</f>
        <v>-0.8682408883346514</v>
      </c>
      <c r="N55" s="28">
        <f>$B$9-$B$5*SIN(N22)</f>
        <v>0.4357787137382897</v>
      </c>
      <c r="O55" s="28">
        <f>$B$9-$B$5*SIN(O22)</f>
        <v>1.7101007166283433</v>
      </c>
      <c r="P55" s="28">
        <f>$B$9-$B$5*SIN(P22)</f>
        <v>2.8678821817552307</v>
      </c>
      <c r="Q55" s="28">
        <f>$B$9-$B$5*SIN(Q22)</f>
        <v>3.8302222155948895</v>
      </c>
      <c r="R55" s="28">
        <f>$B$9-$B$5*SIN(R22)</f>
        <v>4.53153893518325</v>
      </c>
      <c r="S55" s="28">
        <f>$B$9-$B$5*SIN(S22)</f>
        <v>4.92403876506104</v>
      </c>
      <c r="T55" s="28">
        <f>$B$9-$B$5*SIN(T22)</f>
        <v>4.9809734904587275</v>
      </c>
      <c r="U55" s="28">
        <f>$B$9-$B$5*SIN(U22)</f>
        <v>4.698463103929542</v>
      </c>
      <c r="V55" s="28">
        <f>$B$9-$B$5*SIN(V22)</f>
        <v>4.095760221444959</v>
      </c>
      <c r="W55" s="28">
        <f>$B$9-$B$5*SIN(W22)</f>
        <v>3.213938048432698</v>
      </c>
      <c r="X55" s="28">
        <f>$B$9-$B$5*SIN(X22)</f>
        <v>2.113091308703496</v>
      </c>
      <c r="Y55" s="28">
        <f>$B$9-$B$5*SIN(Y22)</f>
        <v>0.868240888334652</v>
      </c>
      <c r="Z55" s="28">
        <f>$B$9-$B$5*SIN(Z22)</f>
        <v>-0.43577871373828914</v>
      </c>
      <c r="AA55" s="56">
        <f>$B$9-$B$5*SIN(AA22)</f>
        <v>0</v>
      </c>
    </row>
    <row r="56" spans="1:256" s="61" customFormat="1" ht="12.75">
      <c r="A56" s="27" t="s">
        <v>65</v>
      </c>
      <c r="B56" s="27">
        <f>(($B$7^2-($B$6^2)-(B54^2)-(B55^2))/(-2*$B$6))</f>
        <v>0.5714109801732827</v>
      </c>
      <c r="C56" s="27">
        <f>(($B$7^2-($B$6^2)-(C54^2)-(C55^2))/(-2*$B$6))</f>
        <v>0.8068363022809372</v>
      </c>
      <c r="D56" s="27">
        <f>(($B$7^2-($B$6^2)-(D54^2)-(D55^2))/(-2*$B$6))</f>
        <v>1.3090887043514232</v>
      </c>
      <c r="E56" s="27">
        <f>(($B$7^2-($B$6^2)-(E54^2)-(E55^2))/(-2*$B$6))</f>
        <v>2.043940515194975</v>
      </c>
      <c r="F56" s="27">
        <f>(($B$7^2-($B$6^2)-(F54^2)-(F55^2))/(-2*$B$6))</f>
        <v>2.9613127983026413</v>
      </c>
      <c r="G56" s="27">
        <f>(($B$7^2-($B$6^2)-(G54^2)-(G55^2))/(-2*$B$6))</f>
        <v>3.9986881486100123</v>
      </c>
      <c r="H56" s="27">
        <f>(($B$7^2-($B$6^2)-(H54^2)-(H55^2))/(-2*$B$6))</f>
        <v>5.085371150337465</v>
      </c>
      <c r="I56" s="27">
        <f>(($B$7^2-($B$6^2)-(I54^2)-(I55^2))/(-2*$B$6))</f>
        <v>6.147306152745842</v>
      </c>
      <c r="J56" s="27">
        <f>(($B$7^2-($B$6^2)-(J54^2)-(J55^2))/(-2*$B$6))</f>
        <v>7.112124040351583</v>
      </c>
      <c r="K56" s="27">
        <f>(($B$7^2-($B$6^2)-(K54^2)-(K55^2))/(-2*$B$6))</f>
        <v>7.9140740685512965</v>
      </c>
      <c r="L56" s="27">
        <f>(($B$7^2-($B$6^2)-(L54^2)-(L55^2))/(-2*$B$6))</f>
        <v>8.498504668208264</v>
      </c>
      <c r="M56" s="27">
        <f>(($B$7^2-($B$6^2)-(M54^2)-(M55^2))/(-2*$B$6))</f>
        <v>8.825587859773089</v>
      </c>
      <c r="N56" s="27">
        <f>(($B$7^2-($B$6^2)-(N54^2)-(N55^2))/(-2*$B$6))</f>
        <v>8.873033464271163</v>
      </c>
      <c r="O56" s="27">
        <f>(($B$7^2-($B$6^2)-(O54^2)-(O55^2))/(-2*$B$6))</f>
        <v>8.637608142163508</v>
      </c>
      <c r="P56" s="27">
        <f>(($B$7^2-($B$6^2)-(P54^2)-(P55^2))/(-2*$B$6))</f>
        <v>8.135355740093022</v>
      </c>
      <c r="Q56" s="27">
        <f>(($B$7^2-($B$6^2)-(Q54^2)-(Q55^2))/(-2*$B$6))</f>
        <v>7.40050392924947</v>
      </c>
      <c r="R56" s="27">
        <f>(($B$7^2-($B$6^2)-(R54^2)-(R55^2))/(-2*$B$6))</f>
        <v>6.4831316461418025</v>
      </c>
      <c r="S56" s="27">
        <f>(($B$7^2-($B$6^2)-(S54^2)-(S55^2))/(-2*$B$6))</f>
        <v>5.445756295834433</v>
      </c>
      <c r="T56" s="27">
        <f>(($B$7^2-($B$6^2)-(T54^2)-(T55^2))/(-2*$B$6))</f>
        <v>4.359073294106981</v>
      </c>
      <c r="U56" s="27">
        <f>(($B$7^2-($B$6^2)-(U54^2)-(U55^2))/(-2*$B$6))</f>
        <v>3.2971382916986016</v>
      </c>
      <c r="V56" s="27">
        <f>(($B$7^2-($B$6^2)-(V54^2)-(V55^2))/(-2*$B$6))</f>
        <v>2.332320404092864</v>
      </c>
      <c r="W56" s="27">
        <f>(($B$7^2-($B$6^2)-(W54^2)-(W55^2))/(-2*$B$6))</f>
        <v>1.5303703758931486</v>
      </c>
      <c r="X56" s="27">
        <f>(($B$7^2-($B$6^2)-(X54^2)-(X55^2))/(-2*$B$6))</f>
        <v>0.9459397762361805</v>
      </c>
      <c r="Y56" s="27">
        <f>(($B$7^2-($B$6^2)-(Y54^2)-(Y55^2))/(-2*$B$6))</f>
        <v>0.6188565846713557</v>
      </c>
      <c r="Z56" s="27">
        <f>(($B$7^2-($B$6^2)-(Z54^2)-(Z55^2))/(-2*$B$6))</f>
        <v>0.5714109801732826</v>
      </c>
      <c r="AA56" s="57">
        <f>(($B$7^2-($B$6^2)-(AA54^2)-(AA55^2))/(-2*$B$6))</f>
        <v>0.5555555555555557</v>
      </c>
      <c r="AB56" s="62"/>
      <c r="AC56" s="62"/>
      <c r="AD56" s="62"/>
      <c r="AE56" s="62"/>
      <c r="AF56" s="62"/>
      <c r="AG56" s="62"/>
      <c r="AH56" s="62"/>
      <c r="AI56" s="62"/>
      <c r="AJ56" s="62"/>
      <c r="AK56" s="62"/>
      <c r="AL56" s="62"/>
      <c r="AM56" s="62"/>
      <c r="AN56" s="62"/>
      <c r="AO56" s="62"/>
      <c r="AP56" s="62"/>
      <c r="AQ56" s="62"/>
      <c r="AR56" s="62"/>
      <c r="AS56" s="62"/>
      <c r="AT56" s="62"/>
      <c r="AU56" s="62"/>
      <c r="AV56" s="62"/>
      <c r="AW56" s="62"/>
      <c r="AX56" s="62"/>
      <c r="AY56" s="62"/>
      <c r="AZ56" s="62"/>
      <c r="BA56" s="62"/>
      <c r="BB56" s="62"/>
      <c r="BC56" s="62"/>
      <c r="BD56" s="62"/>
      <c r="BE56" s="62"/>
      <c r="BF56" s="62"/>
      <c r="BG56" s="62"/>
      <c r="BH56" s="62"/>
      <c r="BI56" s="62"/>
      <c r="BJ56" s="62"/>
      <c r="BK56" s="62"/>
      <c r="BL56" s="62"/>
      <c r="BM56" s="62"/>
      <c r="BN56" s="62"/>
      <c r="BO56" s="62"/>
      <c r="BP56" s="62"/>
      <c r="BQ56" s="62"/>
      <c r="BR56" s="62"/>
      <c r="BS56" s="62"/>
      <c r="BT56" s="62"/>
      <c r="BU56" s="62"/>
      <c r="BV56" s="62"/>
      <c r="BW56" s="62"/>
      <c r="BX56" s="62"/>
      <c r="BY56" s="62"/>
      <c r="BZ56" s="62"/>
      <c r="CA56" s="62"/>
      <c r="CB56" s="62"/>
      <c r="CC56" s="62"/>
      <c r="CD56" s="62"/>
      <c r="CE56" s="62"/>
      <c r="CF56" s="62"/>
      <c r="CG56" s="62"/>
      <c r="CH56" s="62"/>
      <c r="CI56" s="62"/>
      <c r="CJ56" s="62"/>
      <c r="CK56" s="62"/>
      <c r="CL56" s="62"/>
      <c r="CM56" s="62"/>
      <c r="CN56" s="62"/>
      <c r="CO56" s="62"/>
      <c r="CP56" s="62"/>
      <c r="CQ56" s="62"/>
      <c r="CR56" s="62"/>
      <c r="CS56" s="62"/>
      <c r="CT56" s="62"/>
      <c r="CU56" s="62"/>
      <c r="CV56" s="62"/>
      <c r="CW56" s="62"/>
      <c r="CX56" s="62"/>
      <c r="CY56" s="62"/>
      <c r="CZ56" s="62"/>
      <c r="DA56" s="62"/>
      <c r="DB56" s="62"/>
      <c r="DC56" s="62"/>
      <c r="DD56" s="62"/>
      <c r="DE56" s="62"/>
      <c r="DF56" s="62"/>
      <c r="DG56" s="62"/>
      <c r="DH56" s="62"/>
      <c r="DI56" s="62"/>
      <c r="DJ56" s="62"/>
      <c r="DK56" s="62"/>
      <c r="DL56" s="62"/>
      <c r="DM56" s="62"/>
      <c r="DN56" s="62"/>
      <c r="DO56" s="62"/>
      <c r="DP56" s="62"/>
      <c r="DQ56" s="62"/>
      <c r="DR56" s="62"/>
      <c r="DS56" s="62"/>
      <c r="DT56" s="62"/>
      <c r="DU56" s="62"/>
      <c r="DV56" s="62"/>
      <c r="DW56" s="62"/>
      <c r="DX56" s="62"/>
      <c r="DY56" s="62"/>
      <c r="DZ56" s="62"/>
      <c r="EA56" s="62"/>
      <c r="EB56" s="62"/>
      <c r="EC56" s="62"/>
      <c r="ED56" s="62"/>
      <c r="EE56" s="62"/>
      <c r="EF56" s="62"/>
      <c r="EG56" s="62"/>
      <c r="EH56" s="62"/>
      <c r="EI56" s="62"/>
      <c r="EJ56" s="62"/>
      <c r="EK56" s="62"/>
      <c r="EL56" s="62"/>
      <c r="EM56" s="62"/>
      <c r="EN56" s="62"/>
      <c r="EO56" s="62"/>
      <c r="EP56" s="62"/>
      <c r="EQ56" s="62"/>
      <c r="ER56" s="62"/>
      <c r="ES56" s="62"/>
      <c r="ET56" s="62"/>
      <c r="EU56" s="62"/>
      <c r="EV56" s="62"/>
      <c r="EW56" s="62"/>
      <c r="EX56" s="62"/>
      <c r="EY56" s="62"/>
      <c r="EZ56" s="62"/>
      <c r="FA56" s="62"/>
      <c r="FB56" s="62"/>
      <c r="FC56" s="62"/>
      <c r="FD56" s="62"/>
      <c r="FE56" s="62"/>
      <c r="FF56" s="62"/>
      <c r="FG56" s="62"/>
      <c r="FH56" s="62"/>
      <c r="FI56" s="62"/>
      <c r="FJ56" s="62"/>
      <c r="FK56" s="62"/>
      <c r="FL56" s="62"/>
      <c r="FM56" s="62"/>
      <c r="FN56" s="62"/>
      <c r="FO56" s="62"/>
      <c r="FP56" s="62"/>
      <c r="FQ56" s="62"/>
      <c r="FR56" s="62"/>
      <c r="FS56" s="62"/>
      <c r="FT56" s="62"/>
      <c r="FU56" s="62"/>
      <c r="FV56" s="62"/>
      <c r="FW56" s="62"/>
      <c r="FX56" s="62"/>
      <c r="FY56" s="62"/>
      <c r="FZ56" s="62"/>
      <c r="GA56" s="62"/>
      <c r="GB56" s="62"/>
      <c r="GC56" s="62"/>
      <c r="GD56" s="62"/>
      <c r="GE56" s="62"/>
      <c r="GF56" s="62"/>
      <c r="GG56" s="62"/>
      <c r="GH56" s="62"/>
      <c r="GI56" s="62"/>
      <c r="GJ56" s="62"/>
      <c r="GK56" s="62"/>
      <c r="GL56" s="62"/>
      <c r="GM56" s="62"/>
      <c r="GN56" s="62"/>
      <c r="GO56" s="62"/>
      <c r="GP56" s="62"/>
      <c r="GQ56" s="62"/>
      <c r="GR56" s="62"/>
      <c r="GS56" s="62"/>
      <c r="GT56" s="62"/>
      <c r="GU56" s="62"/>
      <c r="GV56" s="62"/>
      <c r="GW56" s="62"/>
      <c r="GX56" s="62"/>
      <c r="GY56" s="62"/>
      <c r="GZ56" s="62"/>
      <c r="HA56" s="62"/>
      <c r="HB56" s="62"/>
      <c r="HC56" s="62"/>
      <c r="HD56" s="62"/>
      <c r="HE56" s="62"/>
      <c r="HF56" s="62"/>
      <c r="HG56" s="62"/>
      <c r="HH56" s="62"/>
      <c r="HI56" s="62"/>
      <c r="HJ56" s="62"/>
      <c r="HK56" s="62"/>
      <c r="HL56" s="62"/>
      <c r="HM56" s="62"/>
      <c r="HN56" s="62"/>
      <c r="HO56" s="62"/>
      <c r="HP56" s="62"/>
      <c r="HQ56" s="62"/>
      <c r="HR56" s="62"/>
      <c r="HS56" s="62"/>
      <c r="HT56" s="62"/>
      <c r="HU56" s="62"/>
      <c r="HV56" s="62"/>
      <c r="HW56" s="62"/>
      <c r="HX56" s="62"/>
      <c r="HY56" s="62"/>
      <c r="HZ56" s="62"/>
      <c r="IA56" s="62"/>
      <c r="IB56" s="62"/>
      <c r="IC56" s="62"/>
      <c r="ID56" s="62"/>
      <c r="IE56" s="62"/>
      <c r="IF56" s="62"/>
      <c r="IG56" s="62"/>
      <c r="IH56" s="62"/>
      <c r="II56" s="62"/>
      <c r="IJ56" s="62"/>
      <c r="IK56" s="62"/>
      <c r="IL56" s="62"/>
      <c r="IM56" s="62"/>
      <c r="IN56" s="62"/>
      <c r="IO56" s="62"/>
      <c r="IP56" s="62"/>
      <c r="IQ56" s="62"/>
      <c r="IR56" s="62"/>
      <c r="IS56" s="62"/>
      <c r="IT56" s="62"/>
      <c r="IU56" s="62"/>
      <c r="IV56" s="62"/>
    </row>
    <row r="57" spans="1:256" s="61" customFormat="1" ht="12.75">
      <c r="A57" s="27" t="s">
        <v>66</v>
      </c>
      <c r="B57" s="27">
        <f>(B55+SQRT(B55^2+B54^2-B56^2))/(B56+B54)</f>
        <v>0.7381022361774854</v>
      </c>
      <c r="C57" s="27">
        <f>(C55+SQRT(C55^2+C54^2-C56^2))/(C56+C54)</f>
        <v>0.5009542890464539</v>
      </c>
      <c r="D57" s="27">
        <f>(D55+SQRT(D55^2+D54^2-D56^2))/(D56+D54)</f>
        <v>0.37475475556063587</v>
      </c>
      <c r="E57" s="27">
        <f>(E55+SQRT(E55^2+E54^2-E56^2))/(E56+E54)</f>
        <v>0.31101746012006</v>
      </c>
      <c r="F57" s="27">
        <f>(F55+SQRT(F55^2+F54^2-F56^2))/(F56+F54)</f>
        <v>0.2801009121000204</v>
      </c>
      <c r="G57" s="27">
        <f>(G55+SQRT(G55^2+G54^2-G56^2))/(G56+G54)</f>
        <v>0.2682341268837823</v>
      </c>
      <c r="H57" s="27">
        <f>(H55+SQRT(H55^2+H54^2-H56^2))/(H56+H54)</f>
        <v>0.26908341939940555</v>
      </c>
      <c r="I57" s="27">
        <f>(I55+SQRT(I55^2+I54^2-I56^2))/(I56+I54)</f>
        <v>0.2797635160499442</v>
      </c>
      <c r="J57" s="27">
        <f>(J55+SQRT(J55^2+J54^2-J56^2))/(J56+J54)</f>
        <v>0.299135593685062</v>
      </c>
      <c r="K57" s="27">
        <f>(K55+SQRT(K55^2+K54^2-K56^2))/(K56+K54)</f>
        <v>0.32703502873888307</v>
      </c>
      <c r="L57" s="27">
        <f>(L55+SQRT(L55^2+L54^2-L56^2))/(L56+L54)</f>
        <v>0.36387232686760507</v>
      </c>
      <c r="M57" s="27">
        <f>(M55+SQRT(M55^2+M54^2-M56^2))/(M56+M54)</f>
        <v>0.4103868997520485</v>
      </c>
      <c r="N57" s="27">
        <f>(N55+SQRT(N55^2+N54^2-N56^2))/(N56+N54)</f>
        <v>0.467477082889467</v>
      </c>
      <c r="O57" s="27">
        <f>(O55+SQRT(O55^2+O54^2-O56^2))/(O56+O54)</f>
        <v>0.5360950462654569</v>
      </c>
      <c r="P57" s="27">
        <f>(P55+SQRT(P55^2+P54^2-P56^2))/(P56+P54)</f>
        <v>0.6172058940861296</v>
      </c>
      <c r="Q57" s="27">
        <f>(Q55+SQRT(Q55^2+Q54^2-Q56^2))/(Q56+Q54)</f>
        <v>0.7117692621896893</v>
      </c>
      <c r="R57" s="27">
        <f>(R55+SQRT(R55^2+R54^2-R56^2))/(R56+R54)</f>
        <v>0.8206190294577694</v>
      </c>
      <c r="S57" s="27">
        <f>(S55+SQRT(S55^2+S54^2-S56^2))/(S56+S54)</f>
        <v>0.9439797586146356</v>
      </c>
      <c r="T57" s="27">
        <f>(T55+SQRT(T55^2+T54^2-T56^2))/(T56+T54)</f>
        <v>1.0800758943623125</v>
      </c>
      <c r="U57" s="27">
        <f>(U55+SQRT(U55^2+U54^2-U56^2))/(U56+U54)</f>
        <v>1.221677135905569</v>
      </c>
      <c r="V57" s="27">
        <f>(V55+SQRT(V55^2+V54^2-V56^2))/(V56+V54)</f>
        <v>1.3484626782503721</v>
      </c>
      <c r="W57" s="27">
        <f>(W55+SQRT(W55^2+W54^2-W56^2))/(W56+W54)</f>
        <v>1.4138531848014662</v>
      </c>
      <c r="X57" s="27">
        <f>(X55+SQRT(X55^2+X54^2-X56^2))/(X56+X54)</f>
        <v>1.339282798384629</v>
      </c>
      <c r="Y57" s="27">
        <f>(Y55+SQRT(Y55^2+Y54^2-Y56^2))/(Y56+Y54)</f>
        <v>1.07530666166069</v>
      </c>
      <c r="Z57" s="27">
        <f>(Z55+SQRT(Z55^2+Z54^2-Z56^2))/(Z56+Z54)</f>
        <v>0.7381022361774858</v>
      </c>
      <c r="AA57" s="57">
        <f>(AA55+SQRT(AA55^2+AA54^2-AA56^2))/(AA56+AA54)</f>
        <v>0.8451542547285165</v>
      </c>
      <c r="AB57" s="62"/>
      <c r="AC57" s="62"/>
      <c r="AD57" s="62"/>
      <c r="AE57" s="62"/>
      <c r="AF57" s="62"/>
      <c r="AG57" s="62"/>
      <c r="AH57" s="62"/>
      <c r="AI57" s="62"/>
      <c r="AJ57" s="62"/>
      <c r="AK57" s="62"/>
      <c r="AL57" s="62"/>
      <c r="AM57" s="62"/>
      <c r="AN57" s="62"/>
      <c r="AO57" s="62"/>
      <c r="AP57" s="62"/>
      <c r="AQ57" s="62"/>
      <c r="AR57" s="62"/>
      <c r="AS57" s="62"/>
      <c r="AT57" s="62"/>
      <c r="AU57" s="62"/>
      <c r="AV57" s="62"/>
      <c r="AW57" s="62"/>
      <c r="AX57" s="62"/>
      <c r="AY57" s="62"/>
      <c r="AZ57" s="62"/>
      <c r="BA57" s="62"/>
      <c r="BB57" s="62"/>
      <c r="BC57" s="62"/>
      <c r="BD57" s="62"/>
      <c r="BE57" s="62"/>
      <c r="BF57" s="62"/>
      <c r="BG57" s="62"/>
      <c r="BH57" s="62"/>
      <c r="BI57" s="62"/>
      <c r="BJ57" s="62"/>
      <c r="BK57" s="62"/>
      <c r="BL57" s="62"/>
      <c r="BM57" s="62"/>
      <c r="BN57" s="62"/>
      <c r="BO57" s="62"/>
      <c r="BP57" s="62"/>
      <c r="BQ57" s="62"/>
      <c r="BR57" s="62"/>
      <c r="BS57" s="62"/>
      <c r="BT57" s="62"/>
      <c r="BU57" s="62"/>
      <c r="BV57" s="62"/>
      <c r="BW57" s="62"/>
      <c r="BX57" s="62"/>
      <c r="BY57" s="62"/>
      <c r="BZ57" s="62"/>
      <c r="CA57" s="62"/>
      <c r="CB57" s="62"/>
      <c r="CC57" s="62"/>
      <c r="CD57" s="62"/>
      <c r="CE57" s="62"/>
      <c r="CF57" s="62"/>
      <c r="CG57" s="62"/>
      <c r="CH57" s="62"/>
      <c r="CI57" s="62"/>
      <c r="CJ57" s="62"/>
      <c r="CK57" s="62"/>
      <c r="CL57" s="62"/>
      <c r="CM57" s="62"/>
      <c r="CN57" s="62"/>
      <c r="CO57" s="62"/>
      <c r="CP57" s="62"/>
      <c r="CQ57" s="62"/>
      <c r="CR57" s="62"/>
      <c r="CS57" s="62"/>
      <c r="CT57" s="62"/>
      <c r="CU57" s="62"/>
      <c r="CV57" s="62"/>
      <c r="CW57" s="62"/>
      <c r="CX57" s="62"/>
      <c r="CY57" s="62"/>
      <c r="CZ57" s="62"/>
      <c r="DA57" s="62"/>
      <c r="DB57" s="62"/>
      <c r="DC57" s="62"/>
      <c r="DD57" s="62"/>
      <c r="DE57" s="62"/>
      <c r="DF57" s="62"/>
      <c r="DG57" s="62"/>
      <c r="DH57" s="62"/>
      <c r="DI57" s="62"/>
      <c r="DJ57" s="62"/>
      <c r="DK57" s="62"/>
      <c r="DL57" s="62"/>
      <c r="DM57" s="62"/>
      <c r="DN57" s="62"/>
      <c r="DO57" s="62"/>
      <c r="DP57" s="62"/>
      <c r="DQ57" s="62"/>
      <c r="DR57" s="62"/>
      <c r="DS57" s="62"/>
      <c r="DT57" s="62"/>
      <c r="DU57" s="62"/>
      <c r="DV57" s="62"/>
      <c r="DW57" s="62"/>
      <c r="DX57" s="62"/>
      <c r="DY57" s="62"/>
      <c r="DZ57" s="62"/>
      <c r="EA57" s="62"/>
      <c r="EB57" s="62"/>
      <c r="EC57" s="62"/>
      <c r="ED57" s="62"/>
      <c r="EE57" s="62"/>
      <c r="EF57" s="62"/>
      <c r="EG57" s="62"/>
      <c r="EH57" s="62"/>
      <c r="EI57" s="62"/>
      <c r="EJ57" s="62"/>
      <c r="EK57" s="62"/>
      <c r="EL57" s="62"/>
      <c r="EM57" s="62"/>
      <c r="EN57" s="62"/>
      <c r="EO57" s="62"/>
      <c r="EP57" s="62"/>
      <c r="EQ57" s="62"/>
      <c r="ER57" s="62"/>
      <c r="ES57" s="62"/>
      <c r="ET57" s="62"/>
      <c r="EU57" s="62"/>
      <c r="EV57" s="62"/>
      <c r="EW57" s="62"/>
      <c r="EX57" s="62"/>
      <c r="EY57" s="62"/>
      <c r="EZ57" s="62"/>
      <c r="FA57" s="62"/>
      <c r="FB57" s="62"/>
      <c r="FC57" s="62"/>
      <c r="FD57" s="62"/>
      <c r="FE57" s="62"/>
      <c r="FF57" s="62"/>
      <c r="FG57" s="62"/>
      <c r="FH57" s="62"/>
      <c r="FI57" s="62"/>
      <c r="FJ57" s="62"/>
      <c r="FK57" s="62"/>
      <c r="FL57" s="62"/>
      <c r="FM57" s="62"/>
      <c r="FN57" s="62"/>
      <c r="FO57" s="62"/>
      <c r="FP57" s="62"/>
      <c r="FQ57" s="62"/>
      <c r="FR57" s="62"/>
      <c r="FS57" s="62"/>
      <c r="FT57" s="62"/>
      <c r="FU57" s="62"/>
      <c r="FV57" s="62"/>
      <c r="FW57" s="62"/>
      <c r="FX57" s="62"/>
      <c r="FY57" s="62"/>
      <c r="FZ57" s="62"/>
      <c r="GA57" s="62"/>
      <c r="GB57" s="62"/>
      <c r="GC57" s="62"/>
      <c r="GD57" s="62"/>
      <c r="GE57" s="62"/>
      <c r="GF57" s="62"/>
      <c r="GG57" s="62"/>
      <c r="GH57" s="62"/>
      <c r="GI57" s="62"/>
      <c r="GJ57" s="62"/>
      <c r="GK57" s="62"/>
      <c r="GL57" s="62"/>
      <c r="GM57" s="62"/>
      <c r="GN57" s="62"/>
      <c r="GO57" s="62"/>
      <c r="GP57" s="62"/>
      <c r="GQ57" s="62"/>
      <c r="GR57" s="62"/>
      <c r="GS57" s="62"/>
      <c r="GT57" s="62"/>
      <c r="GU57" s="62"/>
      <c r="GV57" s="62"/>
      <c r="GW57" s="62"/>
      <c r="GX57" s="62"/>
      <c r="GY57" s="62"/>
      <c r="GZ57" s="62"/>
      <c r="HA57" s="62"/>
      <c r="HB57" s="62"/>
      <c r="HC57" s="62"/>
      <c r="HD57" s="62"/>
      <c r="HE57" s="62"/>
      <c r="HF57" s="62"/>
      <c r="HG57" s="62"/>
      <c r="HH57" s="62"/>
      <c r="HI57" s="62"/>
      <c r="HJ57" s="62"/>
      <c r="HK57" s="62"/>
      <c r="HL57" s="62"/>
      <c r="HM57" s="62"/>
      <c r="HN57" s="62"/>
      <c r="HO57" s="62"/>
      <c r="HP57" s="62"/>
      <c r="HQ57" s="62"/>
      <c r="HR57" s="62"/>
      <c r="HS57" s="62"/>
      <c r="HT57" s="62"/>
      <c r="HU57" s="62"/>
      <c r="HV57" s="62"/>
      <c r="HW57" s="62"/>
      <c r="HX57" s="62"/>
      <c r="HY57" s="62"/>
      <c r="HZ57" s="62"/>
      <c r="IA57" s="62"/>
      <c r="IB57" s="62"/>
      <c r="IC57" s="62"/>
      <c r="ID57" s="62"/>
      <c r="IE57" s="62"/>
      <c r="IF57" s="62"/>
      <c r="IG57" s="62"/>
      <c r="IH57" s="62"/>
      <c r="II57" s="62"/>
      <c r="IJ57" s="62"/>
      <c r="IK57" s="62"/>
      <c r="IL57" s="62"/>
      <c r="IM57" s="62"/>
      <c r="IN57" s="62"/>
      <c r="IO57" s="62"/>
      <c r="IP57" s="62"/>
      <c r="IQ57" s="62"/>
      <c r="IR57" s="62"/>
      <c r="IS57" s="62"/>
      <c r="IT57" s="62"/>
      <c r="IU57" s="62"/>
      <c r="IV57" s="62"/>
    </row>
    <row r="58" spans="1:256" ht="12.75">
      <c r="A58" s="5" t="s">
        <v>46</v>
      </c>
      <c r="B58" s="27">
        <f>2*ATAN(B57)</f>
        <v>1.2716859072866153</v>
      </c>
      <c r="C58" s="27">
        <f>2*ATAN(C57)</f>
        <v>0.9288214975747812</v>
      </c>
      <c r="D58" s="27">
        <f>2*ATAN(D57)</f>
        <v>0.7171112882262768</v>
      </c>
      <c r="E58" s="27">
        <f>2*ATAN(E57)</f>
        <v>0.6030673151399882</v>
      </c>
      <c r="F58" s="27">
        <f>2*ATAN(F57)</f>
        <v>0.546204552790216</v>
      </c>
      <c r="G58" s="27">
        <f>2*ATAN(G57)</f>
        <v>0.5241304326409989</v>
      </c>
      <c r="H58" s="27">
        <f>2*ATAN(H57)</f>
        <v>0.5257146711686855</v>
      </c>
      <c r="I58" s="27">
        <f>2*ATAN(I57)</f>
        <v>0.5455787962556664</v>
      </c>
      <c r="J58" s="27">
        <f>2*ATAN(J57)</f>
        <v>0.5813271452246519</v>
      </c>
      <c r="K58" s="27">
        <f>2*ATAN(K57)</f>
        <v>0.6321428210190176</v>
      </c>
      <c r="L58" s="27">
        <f>2*ATAN(L57)</f>
        <v>0.6979587865398659</v>
      </c>
      <c r="M58" s="27">
        <f>2*ATAN(M57)</f>
        <v>0.7788568149977229</v>
      </c>
      <c r="N58" s="27">
        <f>2*ATAN(N57)</f>
        <v>0.8745848817584599</v>
      </c>
      <c r="O58" s="27">
        <f>2*ATAN(O57)</f>
        <v>0.9842099653731797</v>
      </c>
      <c r="P58" s="27">
        <f>2*ATAN(P57)</f>
        <v>1.1059498440967492</v>
      </c>
      <c r="Q58" s="27">
        <f>2*ATAN(Q57)</f>
        <v>1.2371624051075933</v>
      </c>
      <c r="R58" s="27">
        <f>2*ATAN(R57)</f>
        <v>1.3743753636164417</v>
      </c>
      <c r="S58" s="27">
        <f>2*ATAN(S57)</f>
        <v>1.5131776795088965</v>
      </c>
      <c r="T58" s="27">
        <f>2*ATAN(T57)</f>
        <v>1.6477515691442528</v>
      </c>
      <c r="U58" s="27">
        <f>2*ATAN(U57)</f>
        <v>1.7696963665382435</v>
      </c>
      <c r="V58" s="27">
        <f>2*ATAN(V57)</f>
        <v>1.8654049224519624</v>
      </c>
      <c r="W58" s="27">
        <f>2*ATAN(W57)</f>
        <v>1.9103929437139904</v>
      </c>
      <c r="X58" s="27">
        <f>2*ATAN(X57)</f>
        <v>1.8588618462763482</v>
      </c>
      <c r="Y58" s="27">
        <f>2*ATAN(Y57)</f>
        <v>1.64333850658443</v>
      </c>
      <c r="Z58" s="27">
        <f>2*ATAN(Z57)</f>
        <v>1.271685907286616</v>
      </c>
      <c r="AA58" s="57">
        <f>2*ATAN(AA57)</f>
        <v>1.4033482475752073</v>
      </c>
      <c r="AB58" s="62"/>
      <c r="AC58" s="62"/>
      <c r="AD58" s="62"/>
      <c r="AE58" s="62"/>
      <c r="AF58" s="62"/>
      <c r="AG58" s="62"/>
      <c r="AH58" s="62"/>
      <c r="AI58" s="62"/>
      <c r="AJ58" s="62"/>
      <c r="AK58" s="62"/>
      <c r="AL58" s="62"/>
      <c r="AM58" s="62"/>
      <c r="AN58" s="62"/>
      <c r="AO58" s="62"/>
      <c r="AP58" s="62"/>
      <c r="AQ58" s="62"/>
      <c r="AR58" s="62"/>
      <c r="AS58" s="62"/>
      <c r="AT58" s="62"/>
      <c r="AU58" s="62"/>
      <c r="AV58" s="62"/>
      <c r="AW58" s="62"/>
      <c r="AX58" s="62"/>
      <c r="AY58" s="62"/>
      <c r="AZ58" s="62"/>
      <c r="BA58" s="62"/>
      <c r="BB58" s="62"/>
      <c r="BC58" s="62"/>
      <c r="BD58" s="62"/>
      <c r="BE58" s="62"/>
      <c r="BF58" s="62"/>
      <c r="BG58" s="62"/>
      <c r="BH58" s="62"/>
      <c r="BI58" s="62"/>
      <c r="BJ58" s="62"/>
      <c r="BK58" s="62"/>
      <c r="BL58" s="62"/>
      <c r="BM58" s="62"/>
      <c r="BN58" s="62"/>
      <c r="BO58" s="62"/>
      <c r="BP58" s="62"/>
      <c r="BQ58" s="62"/>
      <c r="BR58" s="62"/>
      <c r="BS58" s="62"/>
      <c r="BT58" s="62"/>
      <c r="BU58" s="62"/>
      <c r="BV58" s="62"/>
      <c r="BW58" s="62"/>
      <c r="BX58" s="62"/>
      <c r="BY58" s="62"/>
      <c r="BZ58" s="62"/>
      <c r="CA58" s="62"/>
      <c r="CB58" s="62"/>
      <c r="CC58" s="62"/>
      <c r="CD58" s="62"/>
      <c r="CE58" s="62"/>
      <c r="CF58" s="62"/>
      <c r="CG58" s="62"/>
      <c r="CH58" s="62"/>
      <c r="CI58" s="62"/>
      <c r="CJ58" s="62"/>
      <c r="CK58" s="62"/>
      <c r="CL58" s="62"/>
      <c r="CM58" s="62"/>
      <c r="CN58" s="62"/>
      <c r="CO58" s="62"/>
      <c r="CP58" s="62"/>
      <c r="CQ58" s="62"/>
      <c r="CR58" s="62"/>
      <c r="CS58" s="62"/>
      <c r="CT58" s="62"/>
      <c r="CU58" s="62"/>
      <c r="CV58" s="62"/>
      <c r="CW58" s="62"/>
      <c r="CX58" s="62"/>
      <c r="CY58" s="62"/>
      <c r="CZ58" s="62"/>
      <c r="DA58" s="62"/>
      <c r="DB58" s="62"/>
      <c r="DC58" s="62"/>
      <c r="DD58" s="62"/>
      <c r="DE58" s="62"/>
      <c r="DF58" s="62"/>
      <c r="DG58" s="62"/>
      <c r="DH58" s="62"/>
      <c r="DI58" s="62"/>
      <c r="DJ58" s="62"/>
      <c r="DK58" s="62"/>
      <c r="DL58" s="62"/>
      <c r="DM58" s="62"/>
      <c r="DN58" s="62"/>
      <c r="DO58" s="62"/>
      <c r="DP58" s="62"/>
      <c r="DQ58" s="62"/>
      <c r="DR58" s="62"/>
      <c r="DS58" s="62"/>
      <c r="DT58" s="62"/>
      <c r="DU58" s="62"/>
      <c r="DV58" s="62"/>
      <c r="DW58" s="62"/>
      <c r="DX58" s="62"/>
      <c r="DY58" s="62"/>
      <c r="DZ58" s="62"/>
      <c r="EA58" s="62"/>
      <c r="EB58" s="62"/>
      <c r="EC58" s="62"/>
      <c r="ED58" s="62"/>
      <c r="EE58" s="62"/>
      <c r="EF58" s="62"/>
      <c r="EG58" s="62"/>
      <c r="EH58" s="62"/>
      <c r="EI58" s="62"/>
      <c r="EJ58" s="62"/>
      <c r="EK58" s="62"/>
      <c r="EL58" s="62"/>
      <c r="EM58" s="62"/>
      <c r="EN58" s="62"/>
      <c r="EO58" s="62"/>
      <c r="EP58" s="62"/>
      <c r="EQ58" s="62"/>
      <c r="ER58" s="62"/>
      <c r="ES58" s="62"/>
      <c r="ET58" s="62"/>
      <c r="EU58" s="62"/>
      <c r="EV58" s="62"/>
      <c r="EW58" s="62"/>
      <c r="EX58" s="62"/>
      <c r="EY58" s="62"/>
      <c r="EZ58" s="62"/>
      <c r="FA58" s="62"/>
      <c r="FB58" s="62"/>
      <c r="FC58" s="62"/>
      <c r="FD58" s="62"/>
      <c r="FE58" s="62"/>
      <c r="FF58" s="62"/>
      <c r="FG58" s="62"/>
      <c r="FH58" s="62"/>
      <c r="FI58" s="62"/>
      <c r="FJ58" s="62"/>
      <c r="FK58" s="62"/>
      <c r="FL58" s="62"/>
      <c r="FM58" s="62"/>
      <c r="FN58" s="62"/>
      <c r="FO58" s="62"/>
      <c r="FP58" s="62"/>
      <c r="FQ58" s="62"/>
      <c r="FR58" s="62"/>
      <c r="FS58" s="62"/>
      <c r="FT58" s="62"/>
      <c r="FU58" s="62"/>
      <c r="FV58" s="62"/>
      <c r="FW58" s="62"/>
      <c r="FX58" s="62"/>
      <c r="FY58" s="62"/>
      <c r="FZ58" s="62"/>
      <c r="GA58" s="62"/>
      <c r="GB58" s="62"/>
      <c r="GC58" s="62"/>
      <c r="GD58" s="62"/>
      <c r="GE58" s="62"/>
      <c r="GF58" s="62"/>
      <c r="GG58" s="62"/>
      <c r="GH58" s="62"/>
      <c r="GI58" s="62"/>
      <c r="GJ58" s="62"/>
      <c r="GK58" s="62"/>
      <c r="GL58" s="62"/>
      <c r="GM58" s="62"/>
      <c r="GN58" s="62"/>
      <c r="GO58" s="62"/>
      <c r="GP58" s="62"/>
      <c r="GQ58" s="62"/>
      <c r="GR58" s="62"/>
      <c r="GS58" s="62"/>
      <c r="GT58" s="62"/>
      <c r="GU58" s="62"/>
      <c r="GV58" s="62"/>
      <c r="GW58" s="62"/>
      <c r="GX58" s="62"/>
      <c r="GY58" s="62"/>
      <c r="GZ58" s="62"/>
      <c r="HA58" s="62"/>
      <c r="HB58" s="62"/>
      <c r="HC58" s="62"/>
      <c r="HD58" s="62"/>
      <c r="HE58" s="62"/>
      <c r="HF58" s="62"/>
      <c r="HG58" s="62"/>
      <c r="HH58" s="62"/>
      <c r="HI58" s="62"/>
      <c r="HJ58" s="62"/>
      <c r="HK58" s="62"/>
      <c r="HL58" s="62"/>
      <c r="HM58" s="62"/>
      <c r="HN58" s="62"/>
      <c r="HO58" s="62"/>
      <c r="HP58" s="62"/>
      <c r="HQ58" s="62"/>
      <c r="HR58" s="62"/>
      <c r="HS58" s="62"/>
      <c r="HT58" s="62"/>
      <c r="HU58" s="62"/>
      <c r="HV58" s="62"/>
      <c r="HW58" s="62"/>
      <c r="HX58" s="62"/>
      <c r="HY58" s="62"/>
      <c r="HZ58" s="62"/>
      <c r="IA58" s="62"/>
      <c r="IB58" s="62"/>
      <c r="IC58" s="62"/>
      <c r="ID58" s="62"/>
      <c r="IE58" s="62"/>
      <c r="IF58" s="62"/>
      <c r="IG58" s="62"/>
      <c r="IH58" s="62"/>
      <c r="II58" s="62"/>
      <c r="IJ58" s="62"/>
      <c r="IK58" s="62"/>
      <c r="IL58" s="62"/>
      <c r="IM58" s="62"/>
      <c r="IN58" s="62"/>
      <c r="IO58" s="62"/>
      <c r="IP58" s="62"/>
      <c r="IQ58" s="62"/>
      <c r="IR58" s="62"/>
      <c r="IS58" s="62"/>
      <c r="IT58" s="62"/>
      <c r="IU58" s="62"/>
      <c r="IV58" s="62"/>
    </row>
    <row r="59" spans="1:256" ht="12.75">
      <c r="A59" s="5" t="s">
        <v>67</v>
      </c>
      <c r="B59" s="27">
        <f>(($B$6^2-$B$7^2-B54^2-B55^2)/(2*$B$7))</f>
        <v>-0.5714109801732827</v>
      </c>
      <c r="C59" s="27">
        <f>(($B$6^2-$B$7^2-C54^2-C55^2)/(2*$B$7))</f>
        <v>-0.8068363022809372</v>
      </c>
      <c r="D59" s="27">
        <f>(($B$6^2-$B$7^2-D54^2-D55^2)/(2*$B$7))</f>
        <v>-1.3090887043514232</v>
      </c>
      <c r="E59" s="27">
        <f>(($B$6^2-$B$7^2-E54^2-E55^2)/(2*$B$7))</f>
        <v>-2.043940515194975</v>
      </c>
      <c r="F59" s="27">
        <f>(($B$6^2-$B$7^2-F54^2-F55^2)/(2*$B$7))</f>
        <v>-2.9613127983026413</v>
      </c>
      <c r="G59" s="27">
        <f>(($B$6^2-$B$7^2-G54^2-G55^2)/(2*$B$7))</f>
        <v>-3.9986881486100123</v>
      </c>
      <c r="H59" s="27">
        <f>(($B$6^2-$B$7^2-H54^2-H55^2)/(2*$B$7))</f>
        <v>-5.085371150337465</v>
      </c>
      <c r="I59" s="27">
        <f>(($B$6^2-$B$7^2-I54^2-I55^2)/(2*$B$7))</f>
        <v>-6.147306152745842</v>
      </c>
      <c r="J59" s="27">
        <f>(($B$6^2-$B$7^2-J54^2-J55^2)/(2*$B$7))</f>
        <v>-7.112124040351583</v>
      </c>
      <c r="K59" s="27">
        <f>(($B$6^2-$B$7^2-K54^2-K55^2)/(2*$B$7))</f>
        <v>-7.9140740685512965</v>
      </c>
      <c r="L59" s="27">
        <f>(($B$6^2-$B$7^2-L54^2-L55^2)/(2*$B$7))</f>
        <v>-8.498504668208264</v>
      </c>
      <c r="M59" s="27">
        <f>(($B$6^2-$B$7^2-M54^2-M55^2)/(2*$B$7))</f>
        <v>-8.825587859773089</v>
      </c>
      <c r="N59" s="27">
        <f>(($B$6^2-$B$7^2-N54^2-N55^2)/(2*$B$7))</f>
        <v>-8.873033464271163</v>
      </c>
      <c r="O59" s="27">
        <f>(($B$6^2-$B$7^2-O54^2-O55^2)/(2*$B$7))</f>
        <v>-8.637608142163508</v>
      </c>
      <c r="P59" s="27">
        <f>(($B$6^2-$B$7^2-P54^2-P55^2)/(2*$B$7))</f>
        <v>-8.135355740093022</v>
      </c>
      <c r="Q59" s="27">
        <f>(($B$6^2-$B$7^2-Q54^2-Q55^2)/(2*$B$7))</f>
        <v>-7.40050392924947</v>
      </c>
      <c r="R59" s="27">
        <f>(($B$6^2-$B$7^2-R54^2-R55^2)/(2*$B$7))</f>
        <v>-6.4831316461418025</v>
      </c>
      <c r="S59" s="27">
        <f>(($B$6^2-$B$7^2-S54^2-S55^2)/(2*$B$7))</f>
        <v>-5.445756295834433</v>
      </c>
      <c r="T59" s="27">
        <f>(($B$6^2-$B$7^2-T54^2-T55^2)/(2*$B$7))</f>
        <v>-4.359073294106981</v>
      </c>
      <c r="U59" s="27">
        <f>(($B$6^2-$B$7^2-U54^2-U55^2)/(2*$B$7))</f>
        <v>-3.2971382916986016</v>
      </c>
      <c r="V59" s="27">
        <f>(($B$6^2-$B$7^2-V54^2-V55^2)/(2*$B$7))</f>
        <v>-2.332320404092864</v>
      </c>
      <c r="W59" s="27">
        <f>(($B$6^2-$B$7^2-W54^2-W55^2)/(2*$B$7))</f>
        <v>-1.5303703758931486</v>
      </c>
      <c r="X59" s="27">
        <f>(($B$6^2-$B$7^2-X54^2-X55^2)/(2*$B$7))</f>
        <v>-0.9459397762361805</v>
      </c>
      <c r="Y59" s="27">
        <f>(($B$6^2-$B$7^2-Y54^2-Y55^2)/(2*$B$7))</f>
        <v>-0.6188565846713557</v>
      </c>
      <c r="Z59" s="27">
        <f>(($B$6^2-$B$7^2-Z54^2-Z55^2)/(2*$B$7))</f>
        <v>-0.5714109801732826</v>
      </c>
      <c r="AA59" s="57">
        <f>(($B$6^2-$B$7^2-AA54^2-AA55^2)/(2*$B$7))</f>
        <v>-0.5555555555555557</v>
      </c>
      <c r="AB59" s="62"/>
      <c r="AC59" s="62"/>
      <c r="AD59" s="62"/>
      <c r="AE59" s="62"/>
      <c r="AF59" s="62"/>
      <c r="AG59" s="62"/>
      <c r="AH59" s="62"/>
      <c r="AI59" s="62"/>
      <c r="AJ59" s="62"/>
      <c r="AK59" s="62"/>
      <c r="AL59" s="62"/>
      <c r="AM59" s="62"/>
      <c r="AN59" s="62"/>
      <c r="AO59" s="62"/>
      <c r="AP59" s="62"/>
      <c r="AQ59" s="62"/>
      <c r="AR59" s="62"/>
      <c r="AS59" s="62"/>
      <c r="AT59" s="62"/>
      <c r="AU59" s="62"/>
      <c r="AV59" s="62"/>
      <c r="AW59" s="62"/>
      <c r="AX59" s="62"/>
      <c r="AY59" s="62"/>
      <c r="AZ59" s="62"/>
      <c r="BA59" s="62"/>
      <c r="BB59" s="62"/>
      <c r="BC59" s="62"/>
      <c r="BD59" s="62"/>
      <c r="BE59" s="62"/>
      <c r="BF59" s="62"/>
      <c r="BG59" s="62"/>
      <c r="BH59" s="62"/>
      <c r="BI59" s="62"/>
      <c r="BJ59" s="62"/>
      <c r="BK59" s="62"/>
      <c r="BL59" s="62"/>
      <c r="BM59" s="62"/>
      <c r="BN59" s="62"/>
      <c r="BO59" s="62"/>
      <c r="BP59" s="62"/>
      <c r="BQ59" s="62"/>
      <c r="BR59" s="62"/>
      <c r="BS59" s="62"/>
      <c r="BT59" s="62"/>
      <c r="BU59" s="62"/>
      <c r="BV59" s="62"/>
      <c r="BW59" s="62"/>
      <c r="BX59" s="62"/>
      <c r="BY59" s="62"/>
      <c r="BZ59" s="62"/>
      <c r="CA59" s="62"/>
      <c r="CB59" s="62"/>
      <c r="CC59" s="62"/>
      <c r="CD59" s="62"/>
      <c r="CE59" s="62"/>
      <c r="CF59" s="62"/>
      <c r="CG59" s="62"/>
      <c r="CH59" s="62"/>
      <c r="CI59" s="62"/>
      <c r="CJ59" s="62"/>
      <c r="CK59" s="62"/>
      <c r="CL59" s="62"/>
      <c r="CM59" s="62"/>
      <c r="CN59" s="62"/>
      <c r="CO59" s="62"/>
      <c r="CP59" s="62"/>
      <c r="CQ59" s="62"/>
      <c r="CR59" s="62"/>
      <c r="CS59" s="62"/>
      <c r="CT59" s="62"/>
      <c r="CU59" s="62"/>
      <c r="CV59" s="62"/>
      <c r="CW59" s="62"/>
      <c r="CX59" s="62"/>
      <c r="CY59" s="62"/>
      <c r="CZ59" s="62"/>
      <c r="DA59" s="62"/>
      <c r="DB59" s="62"/>
      <c r="DC59" s="62"/>
      <c r="DD59" s="62"/>
      <c r="DE59" s="62"/>
      <c r="DF59" s="62"/>
      <c r="DG59" s="62"/>
      <c r="DH59" s="62"/>
      <c r="DI59" s="62"/>
      <c r="DJ59" s="62"/>
      <c r="DK59" s="62"/>
      <c r="DL59" s="62"/>
      <c r="DM59" s="62"/>
      <c r="DN59" s="62"/>
      <c r="DO59" s="62"/>
      <c r="DP59" s="62"/>
      <c r="DQ59" s="62"/>
      <c r="DR59" s="62"/>
      <c r="DS59" s="62"/>
      <c r="DT59" s="62"/>
      <c r="DU59" s="62"/>
      <c r="DV59" s="62"/>
      <c r="DW59" s="62"/>
      <c r="DX59" s="62"/>
      <c r="DY59" s="62"/>
      <c r="DZ59" s="62"/>
      <c r="EA59" s="62"/>
      <c r="EB59" s="62"/>
      <c r="EC59" s="62"/>
      <c r="ED59" s="62"/>
      <c r="EE59" s="62"/>
      <c r="EF59" s="62"/>
      <c r="EG59" s="62"/>
      <c r="EH59" s="62"/>
      <c r="EI59" s="62"/>
      <c r="EJ59" s="62"/>
      <c r="EK59" s="62"/>
      <c r="EL59" s="62"/>
      <c r="EM59" s="62"/>
      <c r="EN59" s="62"/>
      <c r="EO59" s="62"/>
      <c r="EP59" s="62"/>
      <c r="EQ59" s="62"/>
      <c r="ER59" s="62"/>
      <c r="ES59" s="62"/>
      <c r="ET59" s="62"/>
      <c r="EU59" s="62"/>
      <c r="EV59" s="62"/>
      <c r="EW59" s="62"/>
      <c r="EX59" s="62"/>
      <c r="EY59" s="62"/>
      <c r="EZ59" s="62"/>
      <c r="FA59" s="62"/>
      <c r="FB59" s="62"/>
      <c r="FC59" s="62"/>
      <c r="FD59" s="62"/>
      <c r="FE59" s="62"/>
      <c r="FF59" s="62"/>
      <c r="FG59" s="62"/>
      <c r="FH59" s="62"/>
      <c r="FI59" s="62"/>
      <c r="FJ59" s="62"/>
      <c r="FK59" s="62"/>
      <c r="FL59" s="62"/>
      <c r="FM59" s="62"/>
      <c r="FN59" s="62"/>
      <c r="FO59" s="62"/>
      <c r="FP59" s="62"/>
      <c r="FQ59" s="62"/>
      <c r="FR59" s="62"/>
      <c r="FS59" s="62"/>
      <c r="FT59" s="62"/>
      <c r="FU59" s="62"/>
      <c r="FV59" s="62"/>
      <c r="FW59" s="62"/>
      <c r="FX59" s="62"/>
      <c r="FY59" s="62"/>
      <c r="FZ59" s="62"/>
      <c r="GA59" s="62"/>
      <c r="GB59" s="62"/>
      <c r="GC59" s="62"/>
      <c r="GD59" s="62"/>
      <c r="GE59" s="62"/>
      <c r="GF59" s="62"/>
      <c r="GG59" s="62"/>
      <c r="GH59" s="62"/>
      <c r="GI59" s="62"/>
      <c r="GJ59" s="62"/>
      <c r="GK59" s="62"/>
      <c r="GL59" s="62"/>
      <c r="GM59" s="62"/>
      <c r="GN59" s="62"/>
      <c r="GO59" s="62"/>
      <c r="GP59" s="62"/>
      <c r="GQ59" s="62"/>
      <c r="GR59" s="62"/>
      <c r="GS59" s="62"/>
      <c r="GT59" s="62"/>
      <c r="GU59" s="62"/>
      <c r="GV59" s="62"/>
      <c r="GW59" s="62"/>
      <c r="GX59" s="62"/>
      <c r="GY59" s="62"/>
      <c r="GZ59" s="62"/>
      <c r="HA59" s="62"/>
      <c r="HB59" s="62"/>
      <c r="HC59" s="62"/>
      <c r="HD59" s="62"/>
      <c r="HE59" s="62"/>
      <c r="HF59" s="62"/>
      <c r="HG59" s="62"/>
      <c r="HH59" s="62"/>
      <c r="HI59" s="62"/>
      <c r="HJ59" s="62"/>
      <c r="HK59" s="62"/>
      <c r="HL59" s="62"/>
      <c r="HM59" s="62"/>
      <c r="HN59" s="62"/>
      <c r="HO59" s="62"/>
      <c r="HP59" s="62"/>
      <c r="HQ59" s="62"/>
      <c r="HR59" s="62"/>
      <c r="HS59" s="62"/>
      <c r="HT59" s="62"/>
      <c r="HU59" s="62"/>
      <c r="HV59" s="62"/>
      <c r="HW59" s="62"/>
      <c r="HX59" s="62"/>
      <c r="HY59" s="62"/>
      <c r="HZ59" s="62"/>
      <c r="IA59" s="62"/>
      <c r="IB59" s="62"/>
      <c r="IC59" s="62"/>
      <c r="ID59" s="62"/>
      <c r="IE59" s="62"/>
      <c r="IF59" s="62"/>
      <c r="IG59" s="62"/>
      <c r="IH59" s="62"/>
      <c r="II59" s="62"/>
      <c r="IJ59" s="62"/>
      <c r="IK59" s="62"/>
      <c r="IL59" s="62"/>
      <c r="IM59" s="62"/>
      <c r="IN59" s="62"/>
      <c r="IO59" s="62"/>
      <c r="IP59" s="62"/>
      <c r="IQ59" s="62"/>
      <c r="IR59" s="62"/>
      <c r="IS59" s="62"/>
      <c r="IT59" s="62"/>
      <c r="IU59" s="62"/>
      <c r="IV59" s="62"/>
    </row>
    <row r="60" spans="1:256" ht="12.75">
      <c r="A60" s="5" t="s">
        <v>68</v>
      </c>
      <c r="B60" s="27">
        <f>((B55+SQRT(B55^2+B54^2-B59^2))/(B59+B54))</f>
        <v>1.0414229681039149</v>
      </c>
      <c r="C60" s="27">
        <f>((C55+SQRT(C55^2+C54^2-C59^2))/(C59+C54))</f>
        <v>0.7867981767803071</v>
      </c>
      <c r="D60" s="27">
        <f>((D55+SQRT(D55^2+D54^2-D59^2))/(D59+D54))</f>
        <v>0.7097998841218791</v>
      </c>
      <c r="E60" s="27">
        <f>((E55+SQRT(E55^2+E54^2-E59^2))/(E59+E54))</f>
        <v>0.7244205079777712</v>
      </c>
      <c r="F60" s="27">
        <f>((F55+SQRT(F55^2+F54^2-F59^2))/(F59+F54))</f>
        <v>0.7891432129374891</v>
      </c>
      <c r="G60" s="27">
        <f>((G55+SQRT(G55^2+G54^2-G59^2))/(G59+G54))</f>
        <v>0.8870797851010668</v>
      </c>
      <c r="H60" s="27">
        <f>((H55+SQRT(H55^2+H54^2-H59^2))/(H59+H54))</f>
        <v>1.012017896284599</v>
      </c>
      <c r="I60" s="27">
        <f>((I55+SQRT(I55^2+I54^2-I59^2))/(I59+I54))</f>
        <v>1.1625846291641169</v>
      </c>
      <c r="J60" s="27">
        <f>((J55+SQRT(J55^2+J54^2-J59^2))/(J59+J54))</f>
        <v>1.3397038765500064</v>
      </c>
      <c r="K60" s="27">
        <f>((K55+SQRT(K55^2+K54^2-K59^2))/(K59+K54))</f>
        <v>1.5451504399493599</v>
      </c>
      <c r="L60" s="27">
        <f>((L55+SQRT(L55^2+L54^2-L59^2))/(L59+L54))</f>
        <v>1.7803223153192353</v>
      </c>
      <c r="M60" s="27">
        <f>((M55+SQRT(M55^2+M54^2-M59^2))/(M59+M54))</f>
        <v>2.0449004253420755</v>
      </c>
      <c r="N60" s="27">
        <f>((N55+SQRT(N55^2+N54^2-N59^2))/(N59+N54))</f>
        <v>2.3353827326806624</v>
      </c>
      <c r="O60" s="27">
        <f>((O55+SQRT(O55^2+O54^2-O59^2))/(O59+O54))</f>
        <v>2.643687450423603</v>
      </c>
      <c r="P60" s="27">
        <f>((P55+SQRT(P55^2+P54^2-P59^2))/(P59+P54))</f>
        <v>2.9560489860418464</v>
      </c>
      <c r="Q60" s="27">
        <f>((Q55+SQRT(Q55^2+Q54^2-Q59^2))/(Q59+Q54))</f>
        <v>3.2522788431439427</v>
      </c>
      <c r="R60" s="27">
        <f>((R55+SQRT(R55^2+R54^2-R59^2))/(R59+R54))</f>
        <v>3.5053467065758652</v>
      </c>
      <c r="S60" s="27">
        <f>((S55+SQRT(S55^2+S54^2-S59^2))/(S59+S54))</f>
        <v>3.681430729417494</v>
      </c>
      <c r="T60" s="27">
        <f>((T55+SQRT(T55^2+T54^2-T59^2))/(T59+T54))</f>
        <v>3.7411779625350627</v>
      </c>
      <c r="U60" s="27">
        <f>((U55+SQRT(U55^2+U54^2-U59^2))/(U59+U54))</f>
        <v>3.643760258806296</v>
      </c>
      <c r="V60" s="27">
        <f>((V55+SQRT(V55^2+V54^2-V59^2))/(V59+V54))</f>
        <v>3.356069300581967</v>
      </c>
      <c r="W60" s="27">
        <f>((W55+SQRT(W55^2+W54^2-W59^2))/(W59+W54))</f>
        <v>2.869559697936036</v>
      </c>
      <c r="X60" s="27">
        <f>((X55+SQRT(X55^2+X54^2-X59^2))/(X59+X54))</f>
        <v>2.2264994381251335</v>
      </c>
      <c r="Y60" s="27">
        <f>((Y55+SQRT(Y55^2+Y54^2-Y59^2))/(Y59+Y54))</f>
        <v>1.552264481200506</v>
      </c>
      <c r="Z60" s="27">
        <f>((Z55+SQRT(Z55^2+Z54^2-Z59^2))/(Z59+Z54))</f>
        <v>1.0414229681039155</v>
      </c>
      <c r="AA60" s="57">
        <f>((AA55+SQRT(AA55^2+AA54^2-AA59^2))/(AA59+AA54))</f>
        <v>1.1832159566199232</v>
      </c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2"/>
      <c r="AN60" s="62"/>
      <c r="AO60" s="62"/>
      <c r="AP60" s="62"/>
      <c r="AQ60" s="62"/>
      <c r="AR60" s="62"/>
      <c r="AS60" s="62"/>
      <c r="AT60" s="62"/>
      <c r="AU60" s="62"/>
      <c r="AV60" s="62"/>
      <c r="AW60" s="62"/>
      <c r="AX60" s="62"/>
      <c r="AY60" s="62"/>
      <c r="AZ60" s="62"/>
      <c r="BA60" s="62"/>
      <c r="BB60" s="62"/>
      <c r="BC60" s="62"/>
      <c r="BD60" s="62"/>
      <c r="BE60" s="62"/>
      <c r="BF60" s="62"/>
      <c r="BG60" s="62"/>
      <c r="BH60" s="62"/>
      <c r="BI60" s="62"/>
      <c r="BJ60" s="62"/>
      <c r="BK60" s="62"/>
      <c r="BL60" s="62"/>
      <c r="BM60" s="62"/>
      <c r="BN60" s="62"/>
      <c r="BO60" s="62"/>
      <c r="BP60" s="62"/>
      <c r="BQ60" s="62"/>
      <c r="BR60" s="62"/>
      <c r="BS60" s="62"/>
      <c r="BT60" s="62"/>
      <c r="BU60" s="62"/>
      <c r="BV60" s="62"/>
      <c r="BW60" s="62"/>
      <c r="BX60" s="62"/>
      <c r="BY60" s="62"/>
      <c r="BZ60" s="62"/>
      <c r="CA60" s="62"/>
      <c r="CB60" s="62"/>
      <c r="CC60" s="62"/>
      <c r="CD60" s="62"/>
      <c r="CE60" s="62"/>
      <c r="CF60" s="62"/>
      <c r="CG60" s="62"/>
      <c r="CH60" s="62"/>
      <c r="CI60" s="62"/>
      <c r="CJ60" s="62"/>
      <c r="CK60" s="62"/>
      <c r="CL60" s="62"/>
      <c r="CM60" s="62"/>
      <c r="CN60" s="62"/>
      <c r="CO60" s="62"/>
      <c r="CP60" s="62"/>
      <c r="CQ60" s="62"/>
      <c r="CR60" s="62"/>
      <c r="CS60" s="62"/>
      <c r="CT60" s="62"/>
      <c r="CU60" s="62"/>
      <c r="CV60" s="62"/>
      <c r="CW60" s="62"/>
      <c r="CX60" s="62"/>
      <c r="CY60" s="62"/>
      <c r="CZ60" s="62"/>
      <c r="DA60" s="62"/>
      <c r="DB60" s="62"/>
      <c r="DC60" s="62"/>
      <c r="DD60" s="62"/>
      <c r="DE60" s="62"/>
      <c r="DF60" s="62"/>
      <c r="DG60" s="62"/>
      <c r="DH60" s="62"/>
      <c r="DI60" s="62"/>
      <c r="DJ60" s="62"/>
      <c r="DK60" s="62"/>
      <c r="DL60" s="62"/>
      <c r="DM60" s="62"/>
      <c r="DN60" s="62"/>
      <c r="DO60" s="62"/>
      <c r="DP60" s="62"/>
      <c r="DQ60" s="62"/>
      <c r="DR60" s="62"/>
      <c r="DS60" s="62"/>
      <c r="DT60" s="62"/>
      <c r="DU60" s="62"/>
      <c r="DV60" s="62"/>
      <c r="DW60" s="62"/>
      <c r="DX60" s="62"/>
      <c r="DY60" s="62"/>
      <c r="DZ60" s="62"/>
      <c r="EA60" s="62"/>
      <c r="EB60" s="62"/>
      <c r="EC60" s="62"/>
      <c r="ED60" s="62"/>
      <c r="EE60" s="62"/>
      <c r="EF60" s="62"/>
      <c r="EG60" s="62"/>
      <c r="EH60" s="62"/>
      <c r="EI60" s="62"/>
      <c r="EJ60" s="62"/>
      <c r="EK60" s="62"/>
      <c r="EL60" s="62"/>
      <c r="EM60" s="62"/>
      <c r="EN60" s="62"/>
      <c r="EO60" s="62"/>
      <c r="EP60" s="62"/>
      <c r="EQ60" s="62"/>
      <c r="ER60" s="62"/>
      <c r="ES60" s="62"/>
      <c r="ET60" s="62"/>
      <c r="EU60" s="62"/>
      <c r="EV60" s="62"/>
      <c r="EW60" s="62"/>
      <c r="EX60" s="62"/>
      <c r="EY60" s="62"/>
      <c r="EZ60" s="62"/>
      <c r="FA60" s="62"/>
      <c r="FB60" s="62"/>
      <c r="FC60" s="62"/>
      <c r="FD60" s="62"/>
      <c r="FE60" s="62"/>
      <c r="FF60" s="62"/>
      <c r="FG60" s="62"/>
      <c r="FH60" s="62"/>
      <c r="FI60" s="62"/>
      <c r="FJ60" s="62"/>
      <c r="FK60" s="62"/>
      <c r="FL60" s="62"/>
      <c r="FM60" s="62"/>
      <c r="FN60" s="62"/>
      <c r="FO60" s="62"/>
      <c r="FP60" s="62"/>
      <c r="FQ60" s="62"/>
      <c r="FR60" s="62"/>
      <c r="FS60" s="62"/>
      <c r="FT60" s="62"/>
      <c r="FU60" s="62"/>
      <c r="FV60" s="62"/>
      <c r="FW60" s="62"/>
      <c r="FX60" s="62"/>
      <c r="FY60" s="62"/>
      <c r="FZ60" s="62"/>
      <c r="GA60" s="62"/>
      <c r="GB60" s="62"/>
      <c r="GC60" s="62"/>
      <c r="GD60" s="62"/>
      <c r="GE60" s="62"/>
      <c r="GF60" s="62"/>
      <c r="GG60" s="62"/>
      <c r="GH60" s="62"/>
      <c r="GI60" s="62"/>
      <c r="GJ60" s="62"/>
      <c r="GK60" s="62"/>
      <c r="GL60" s="62"/>
      <c r="GM60" s="62"/>
      <c r="GN60" s="62"/>
      <c r="GO60" s="62"/>
      <c r="GP60" s="62"/>
      <c r="GQ60" s="62"/>
      <c r="GR60" s="62"/>
      <c r="GS60" s="62"/>
      <c r="GT60" s="62"/>
      <c r="GU60" s="62"/>
      <c r="GV60" s="62"/>
      <c r="GW60" s="62"/>
      <c r="GX60" s="62"/>
      <c r="GY60" s="62"/>
      <c r="GZ60" s="62"/>
      <c r="HA60" s="62"/>
      <c r="HB60" s="62"/>
      <c r="HC60" s="62"/>
      <c r="HD60" s="62"/>
      <c r="HE60" s="62"/>
      <c r="HF60" s="62"/>
      <c r="HG60" s="62"/>
      <c r="HH60" s="62"/>
      <c r="HI60" s="62"/>
      <c r="HJ60" s="62"/>
      <c r="HK60" s="62"/>
      <c r="HL60" s="62"/>
      <c r="HM60" s="62"/>
      <c r="HN60" s="62"/>
      <c r="HO60" s="62"/>
      <c r="HP60" s="62"/>
      <c r="HQ60" s="62"/>
      <c r="HR60" s="62"/>
      <c r="HS60" s="62"/>
      <c r="HT60" s="62"/>
      <c r="HU60" s="62"/>
      <c r="HV60" s="62"/>
      <c r="HW60" s="62"/>
      <c r="HX60" s="62"/>
      <c r="HY60" s="62"/>
      <c r="HZ60" s="62"/>
      <c r="IA60" s="62"/>
      <c r="IB60" s="62"/>
      <c r="IC60" s="62"/>
      <c r="ID60" s="62"/>
      <c r="IE60" s="62"/>
      <c r="IF60" s="62"/>
      <c r="IG60" s="62"/>
      <c r="IH60" s="62"/>
      <c r="II60" s="62"/>
      <c r="IJ60" s="62"/>
      <c r="IK60" s="62"/>
      <c r="IL60" s="62"/>
      <c r="IM60" s="62"/>
      <c r="IN60" s="62"/>
      <c r="IO60" s="62"/>
      <c r="IP60" s="62"/>
      <c r="IQ60" s="62"/>
      <c r="IR60" s="62"/>
      <c r="IS60" s="62"/>
      <c r="IT60" s="62"/>
      <c r="IU60" s="62"/>
      <c r="IV60" s="62"/>
    </row>
    <row r="61" spans="1:256" ht="12.75">
      <c r="A61" s="5" t="s">
        <v>58</v>
      </c>
      <c r="B61" s="27">
        <f>2*ATAN(B60)</f>
        <v>1.6113732038825872</v>
      </c>
      <c r="C61" s="27">
        <f>2*ATAN(C60)</f>
        <v>1.3332781013352224</v>
      </c>
      <c r="D61" s="27">
        <f>2*ATAN(D60)</f>
        <v>1.2345456645185897</v>
      </c>
      <c r="E61" s="27">
        <f>2*ATAN(E60)</f>
        <v>1.253856497133914</v>
      </c>
      <c r="F61" s="27">
        <f>2*ATAN(F60)</f>
        <v>1.3361716045369234</v>
      </c>
      <c r="G61" s="27">
        <f>2*ATAN(G60)</f>
        <v>1.451261659133172</v>
      </c>
      <c r="H61" s="27">
        <f>2*ATAN(H60)</f>
        <v>1.5827422974419871</v>
      </c>
      <c r="I61" s="27">
        <f>2*ATAN(I60)</f>
        <v>1.720875398563816</v>
      </c>
      <c r="J61" s="27">
        <f>2*ATAN(J60)</f>
        <v>1.8591632361405213</v>
      </c>
      <c r="K61" s="27">
        <f>2*ATAN(K60)</f>
        <v>1.9928034719208114</v>
      </c>
      <c r="L61" s="27">
        <f>2*ATAN(L60)</f>
        <v>2.1180355944638647</v>
      </c>
      <c r="M61" s="27">
        <f>2*ATAN(M60)</f>
        <v>2.2319402715162924</v>
      </c>
      <c r="N61" s="27">
        <f>2*ATAN(N60)</f>
        <v>2.332444629892865</v>
      </c>
      <c r="O61" s="27">
        <f>2*ATAN(O60)</f>
        <v>2.4183420882110376</v>
      </c>
      <c r="P61" s="27">
        <f>2*ATAN(P60)</f>
        <v>2.489183950790125</v>
      </c>
      <c r="Q61" s="27">
        <f>2*ATAN(Q60)</f>
        <v>2.544988716360681</v>
      </c>
      <c r="R61" s="27">
        <f>2*ATAN(R60)</f>
        <v>2.58579924736557</v>
      </c>
      <c r="S61" s="27">
        <f>2*ATAN(S60)</f>
        <v>2.611125176573401</v>
      </c>
      <c r="T61" s="27">
        <f>2*ATAN(T60)</f>
        <v>2.6192139009064594</v>
      </c>
      <c r="U61" s="27">
        <f>2*ATAN(U60)</f>
        <v>2.605898351415171</v>
      </c>
      <c r="V61" s="27">
        <f>2*ATAN(V60)</f>
        <v>2.56241027523244</v>
      </c>
      <c r="W61" s="27">
        <f>2*ATAN(W60)</f>
        <v>2.470942695546528</v>
      </c>
      <c r="X61" s="27">
        <f>2*ATAN(X60)</f>
        <v>2.2973230581732142</v>
      </c>
      <c r="Y61" s="27">
        <f>2*ATAN(Y60)</f>
        <v>1.9969900649670276</v>
      </c>
      <c r="Z61" s="27">
        <f>2*ATAN(Z60)</f>
        <v>1.6113732038825879</v>
      </c>
      <c r="AA61" s="57">
        <f>2*ATAN(AA60)</f>
        <v>1.7382444060145859</v>
      </c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2"/>
      <c r="AM61" s="62"/>
      <c r="AN61" s="62"/>
      <c r="AO61" s="62"/>
      <c r="AP61" s="62"/>
      <c r="AQ61" s="62"/>
      <c r="AR61" s="62"/>
      <c r="AS61" s="62"/>
      <c r="AT61" s="62"/>
      <c r="AU61" s="62"/>
      <c r="AV61" s="62"/>
      <c r="AW61" s="62"/>
      <c r="AX61" s="62"/>
      <c r="AY61" s="62"/>
      <c r="AZ61" s="62"/>
      <c r="BA61" s="62"/>
      <c r="BB61" s="62"/>
      <c r="BC61" s="62"/>
      <c r="BD61" s="62"/>
      <c r="BE61" s="62"/>
      <c r="BF61" s="62"/>
      <c r="BG61" s="62"/>
      <c r="BH61" s="62"/>
      <c r="BI61" s="62"/>
      <c r="BJ61" s="62"/>
      <c r="BK61" s="62"/>
      <c r="BL61" s="62"/>
      <c r="BM61" s="62"/>
      <c r="BN61" s="62"/>
      <c r="BO61" s="62"/>
      <c r="BP61" s="62"/>
      <c r="BQ61" s="62"/>
      <c r="BR61" s="62"/>
      <c r="BS61" s="62"/>
      <c r="BT61" s="62"/>
      <c r="BU61" s="62"/>
      <c r="BV61" s="62"/>
      <c r="BW61" s="62"/>
      <c r="BX61" s="62"/>
      <c r="BY61" s="62"/>
      <c r="BZ61" s="62"/>
      <c r="CA61" s="62"/>
      <c r="CB61" s="62"/>
      <c r="CC61" s="62"/>
      <c r="CD61" s="62"/>
      <c r="CE61" s="62"/>
      <c r="CF61" s="62"/>
      <c r="CG61" s="62"/>
      <c r="CH61" s="62"/>
      <c r="CI61" s="62"/>
      <c r="CJ61" s="62"/>
      <c r="CK61" s="62"/>
      <c r="CL61" s="62"/>
      <c r="CM61" s="62"/>
      <c r="CN61" s="62"/>
      <c r="CO61" s="62"/>
      <c r="CP61" s="62"/>
      <c r="CQ61" s="62"/>
      <c r="CR61" s="62"/>
      <c r="CS61" s="62"/>
      <c r="CT61" s="62"/>
      <c r="CU61" s="62"/>
      <c r="CV61" s="62"/>
      <c r="CW61" s="62"/>
      <c r="CX61" s="62"/>
      <c r="CY61" s="62"/>
      <c r="CZ61" s="62"/>
      <c r="DA61" s="62"/>
      <c r="DB61" s="62"/>
      <c r="DC61" s="62"/>
      <c r="DD61" s="62"/>
      <c r="DE61" s="62"/>
      <c r="DF61" s="62"/>
      <c r="DG61" s="62"/>
      <c r="DH61" s="62"/>
      <c r="DI61" s="62"/>
      <c r="DJ61" s="62"/>
      <c r="DK61" s="62"/>
      <c r="DL61" s="62"/>
      <c r="DM61" s="62"/>
      <c r="DN61" s="62"/>
      <c r="DO61" s="62"/>
      <c r="DP61" s="62"/>
      <c r="DQ61" s="62"/>
      <c r="DR61" s="62"/>
      <c r="DS61" s="62"/>
      <c r="DT61" s="62"/>
      <c r="DU61" s="62"/>
      <c r="DV61" s="62"/>
      <c r="DW61" s="62"/>
      <c r="DX61" s="62"/>
      <c r="DY61" s="62"/>
      <c r="DZ61" s="62"/>
      <c r="EA61" s="62"/>
      <c r="EB61" s="62"/>
      <c r="EC61" s="62"/>
      <c r="ED61" s="62"/>
      <c r="EE61" s="62"/>
      <c r="EF61" s="62"/>
      <c r="EG61" s="62"/>
      <c r="EH61" s="62"/>
      <c r="EI61" s="62"/>
      <c r="EJ61" s="62"/>
      <c r="EK61" s="62"/>
      <c r="EL61" s="62"/>
      <c r="EM61" s="62"/>
      <c r="EN61" s="62"/>
      <c r="EO61" s="62"/>
      <c r="EP61" s="62"/>
      <c r="EQ61" s="62"/>
      <c r="ER61" s="62"/>
      <c r="ES61" s="62"/>
      <c r="ET61" s="62"/>
      <c r="EU61" s="62"/>
      <c r="EV61" s="62"/>
      <c r="EW61" s="62"/>
      <c r="EX61" s="62"/>
      <c r="EY61" s="62"/>
      <c r="EZ61" s="62"/>
      <c r="FA61" s="62"/>
      <c r="FB61" s="62"/>
      <c r="FC61" s="62"/>
      <c r="FD61" s="62"/>
      <c r="FE61" s="62"/>
      <c r="FF61" s="62"/>
      <c r="FG61" s="62"/>
      <c r="FH61" s="62"/>
      <c r="FI61" s="62"/>
      <c r="FJ61" s="62"/>
      <c r="FK61" s="62"/>
      <c r="FL61" s="62"/>
      <c r="FM61" s="62"/>
      <c r="FN61" s="62"/>
      <c r="FO61" s="62"/>
      <c r="FP61" s="62"/>
      <c r="FQ61" s="62"/>
      <c r="FR61" s="62"/>
      <c r="FS61" s="62"/>
      <c r="FT61" s="62"/>
      <c r="FU61" s="62"/>
      <c r="FV61" s="62"/>
      <c r="FW61" s="62"/>
      <c r="FX61" s="62"/>
      <c r="FY61" s="62"/>
      <c r="FZ61" s="62"/>
      <c r="GA61" s="62"/>
      <c r="GB61" s="62"/>
      <c r="GC61" s="62"/>
      <c r="GD61" s="62"/>
      <c r="GE61" s="62"/>
      <c r="GF61" s="62"/>
      <c r="GG61" s="62"/>
      <c r="GH61" s="62"/>
      <c r="GI61" s="62"/>
      <c r="GJ61" s="62"/>
      <c r="GK61" s="62"/>
      <c r="GL61" s="62"/>
      <c r="GM61" s="62"/>
      <c r="GN61" s="62"/>
      <c r="GO61" s="62"/>
      <c r="GP61" s="62"/>
      <c r="GQ61" s="62"/>
      <c r="GR61" s="62"/>
      <c r="GS61" s="62"/>
      <c r="GT61" s="62"/>
      <c r="GU61" s="62"/>
      <c r="GV61" s="62"/>
      <c r="GW61" s="62"/>
      <c r="GX61" s="62"/>
      <c r="GY61" s="62"/>
      <c r="GZ61" s="62"/>
      <c r="HA61" s="62"/>
      <c r="HB61" s="62"/>
      <c r="HC61" s="62"/>
      <c r="HD61" s="62"/>
      <c r="HE61" s="62"/>
      <c r="HF61" s="62"/>
      <c r="HG61" s="62"/>
      <c r="HH61" s="62"/>
      <c r="HI61" s="62"/>
      <c r="HJ61" s="62"/>
      <c r="HK61" s="62"/>
      <c r="HL61" s="62"/>
      <c r="HM61" s="62"/>
      <c r="HN61" s="62"/>
      <c r="HO61" s="62"/>
      <c r="HP61" s="62"/>
      <c r="HQ61" s="62"/>
      <c r="HR61" s="62"/>
      <c r="HS61" s="62"/>
      <c r="HT61" s="62"/>
      <c r="HU61" s="62"/>
      <c r="HV61" s="62"/>
      <c r="HW61" s="62"/>
      <c r="HX61" s="62"/>
      <c r="HY61" s="62"/>
      <c r="HZ61" s="62"/>
      <c r="IA61" s="62"/>
      <c r="IB61" s="62"/>
      <c r="IC61" s="62"/>
      <c r="ID61" s="62"/>
      <c r="IE61" s="62"/>
      <c r="IF61" s="62"/>
      <c r="IG61" s="62"/>
      <c r="IH61" s="62"/>
      <c r="II61" s="62"/>
      <c r="IJ61" s="62"/>
      <c r="IK61" s="62"/>
      <c r="IL61" s="62"/>
      <c r="IM61" s="62"/>
      <c r="IN61" s="62"/>
      <c r="IO61" s="62"/>
      <c r="IP61" s="62"/>
      <c r="IQ61" s="62"/>
      <c r="IR61" s="62"/>
      <c r="IS61" s="62"/>
      <c r="IT61" s="62"/>
      <c r="IU61" s="62"/>
      <c r="IV61" s="62"/>
    </row>
    <row r="62" spans="1:256" ht="12.75">
      <c r="A62" s="5" t="s">
        <v>47</v>
      </c>
      <c r="B62" s="27">
        <f>SIN(B$58)</f>
        <v>0.9555990000972987</v>
      </c>
      <c r="C62" s="27">
        <f>SIN(C$58)</f>
        <v>0.8009148355767968</v>
      </c>
      <c r="D62" s="27">
        <f>SIN(D$58)</f>
        <v>0.6572101737634464</v>
      </c>
      <c r="E62" s="27">
        <f>SIN(E$58)</f>
        <v>0.5671713776572508</v>
      </c>
      <c r="F62" s="27">
        <f>SIN(F$58)</f>
        <v>0.519447760120875</v>
      </c>
      <c r="G62" s="27">
        <f>SIN(G$58)</f>
        <v>0.5004603578185873</v>
      </c>
      <c r="H62" s="27">
        <f>SIN(H$58)</f>
        <v>0.501831298695317</v>
      </c>
      <c r="I62" s="27">
        <f>SIN(I$58)</f>
        <v>0.5189129481145529</v>
      </c>
      <c r="J62" s="27">
        <f>SIN(J$58)</f>
        <v>0.5491335612562657</v>
      </c>
      <c r="K62" s="27">
        <f>SIN(K$58)</f>
        <v>0.5908748623638256</v>
      </c>
      <c r="L62" s="27">
        <f>SIN(L$58)</f>
        <v>0.6426551400713624</v>
      </c>
      <c r="M62" s="27">
        <f>SIN(M$58)</f>
        <v>0.7024662541348331</v>
      </c>
      <c r="N62" s="27">
        <f>SIN(N$58)</f>
        <v>0.7672773466223181</v>
      </c>
      <c r="O62" s="27">
        <f>SIN(O$58)</f>
        <v>0.8328350494214695</v>
      </c>
      <c r="P62" s="27">
        <f>SIN(P$58)</f>
        <v>0.8938903957324198</v>
      </c>
      <c r="Q62" s="27">
        <f>SIN(Q$58)</f>
        <v>0.9448585527108645</v>
      </c>
      <c r="R62" s="27">
        <f>SIN(R$58)</f>
        <v>0.9807713440964945</v>
      </c>
      <c r="S62" s="27">
        <f>SIN(S$58)</f>
        <v>0.9983405049330036</v>
      </c>
      <c r="T62" s="27">
        <f>SIN(T$58)</f>
        <v>0.9970404063564914</v>
      </c>
      <c r="U62" s="27">
        <f>SIN(U$58)</f>
        <v>0.980284513267891</v>
      </c>
      <c r="V62" s="27">
        <f>SIN(V$58)</f>
        <v>0.9569158658683308</v>
      </c>
      <c r="W62" s="27">
        <f>SIN(W$58)</f>
        <v>0.9428891118738348</v>
      </c>
      <c r="X62" s="27">
        <f>SIN(X$58)</f>
        <v>0.9587952511997012</v>
      </c>
      <c r="Y62" s="27">
        <f>SIN(Y$58)</f>
        <v>0.9973699697281175</v>
      </c>
      <c r="Z62" s="27">
        <f>SIN(Z$58)</f>
        <v>0.9555990000972988</v>
      </c>
      <c r="AA62" s="57">
        <f>SIN(AA$58)</f>
        <v>0.9860132971832694</v>
      </c>
      <c r="AB62" s="62"/>
      <c r="AC62" s="62"/>
      <c r="AD62" s="62"/>
      <c r="AE62" s="62"/>
      <c r="AF62" s="62"/>
      <c r="AG62" s="62"/>
      <c r="AH62" s="62"/>
      <c r="AI62" s="62"/>
      <c r="AJ62" s="62"/>
      <c r="AK62" s="62"/>
      <c r="AL62" s="62"/>
      <c r="AM62" s="62"/>
      <c r="AN62" s="62"/>
      <c r="AO62" s="62"/>
      <c r="AP62" s="62"/>
      <c r="AQ62" s="62"/>
      <c r="AR62" s="62"/>
      <c r="AS62" s="62"/>
      <c r="AT62" s="62"/>
      <c r="AU62" s="62"/>
      <c r="AV62" s="62"/>
      <c r="AW62" s="62"/>
      <c r="AX62" s="62"/>
      <c r="AY62" s="62"/>
      <c r="AZ62" s="62"/>
      <c r="BA62" s="62"/>
      <c r="BB62" s="62"/>
      <c r="BC62" s="62"/>
      <c r="BD62" s="62"/>
      <c r="BE62" s="62"/>
      <c r="BF62" s="62"/>
      <c r="BG62" s="62"/>
      <c r="BH62" s="62"/>
      <c r="BI62" s="62"/>
      <c r="BJ62" s="62"/>
      <c r="BK62" s="62"/>
      <c r="BL62" s="62"/>
      <c r="BM62" s="62"/>
      <c r="BN62" s="62"/>
      <c r="BO62" s="62"/>
      <c r="BP62" s="62"/>
      <c r="BQ62" s="62"/>
      <c r="BR62" s="62"/>
      <c r="BS62" s="62"/>
      <c r="BT62" s="62"/>
      <c r="BU62" s="62"/>
      <c r="BV62" s="62"/>
      <c r="BW62" s="62"/>
      <c r="BX62" s="62"/>
      <c r="BY62" s="62"/>
      <c r="BZ62" s="62"/>
      <c r="CA62" s="62"/>
      <c r="CB62" s="62"/>
      <c r="CC62" s="62"/>
      <c r="CD62" s="62"/>
      <c r="CE62" s="62"/>
      <c r="CF62" s="62"/>
      <c r="CG62" s="62"/>
      <c r="CH62" s="62"/>
      <c r="CI62" s="62"/>
      <c r="CJ62" s="62"/>
      <c r="CK62" s="62"/>
      <c r="CL62" s="62"/>
      <c r="CM62" s="62"/>
      <c r="CN62" s="62"/>
      <c r="CO62" s="62"/>
      <c r="CP62" s="62"/>
      <c r="CQ62" s="62"/>
      <c r="CR62" s="62"/>
      <c r="CS62" s="62"/>
      <c r="CT62" s="62"/>
      <c r="CU62" s="62"/>
      <c r="CV62" s="62"/>
      <c r="CW62" s="62"/>
      <c r="CX62" s="62"/>
      <c r="CY62" s="62"/>
      <c r="CZ62" s="62"/>
      <c r="DA62" s="62"/>
      <c r="DB62" s="62"/>
      <c r="DC62" s="62"/>
      <c r="DD62" s="62"/>
      <c r="DE62" s="62"/>
      <c r="DF62" s="62"/>
      <c r="DG62" s="62"/>
      <c r="DH62" s="62"/>
      <c r="DI62" s="62"/>
      <c r="DJ62" s="62"/>
      <c r="DK62" s="62"/>
      <c r="DL62" s="62"/>
      <c r="DM62" s="62"/>
      <c r="DN62" s="62"/>
      <c r="DO62" s="62"/>
      <c r="DP62" s="62"/>
      <c r="DQ62" s="62"/>
      <c r="DR62" s="62"/>
      <c r="DS62" s="62"/>
      <c r="DT62" s="62"/>
      <c r="DU62" s="62"/>
      <c r="DV62" s="62"/>
      <c r="DW62" s="62"/>
      <c r="DX62" s="62"/>
      <c r="DY62" s="62"/>
      <c r="DZ62" s="62"/>
      <c r="EA62" s="62"/>
      <c r="EB62" s="62"/>
      <c r="EC62" s="62"/>
      <c r="ED62" s="62"/>
      <c r="EE62" s="62"/>
      <c r="EF62" s="62"/>
      <c r="EG62" s="62"/>
      <c r="EH62" s="62"/>
      <c r="EI62" s="62"/>
      <c r="EJ62" s="62"/>
      <c r="EK62" s="62"/>
      <c r="EL62" s="62"/>
      <c r="EM62" s="62"/>
      <c r="EN62" s="62"/>
      <c r="EO62" s="62"/>
      <c r="EP62" s="62"/>
      <c r="EQ62" s="62"/>
      <c r="ER62" s="62"/>
      <c r="ES62" s="62"/>
      <c r="ET62" s="62"/>
      <c r="EU62" s="62"/>
      <c r="EV62" s="62"/>
      <c r="EW62" s="62"/>
      <c r="EX62" s="62"/>
      <c r="EY62" s="62"/>
      <c r="EZ62" s="62"/>
      <c r="FA62" s="62"/>
      <c r="FB62" s="62"/>
      <c r="FC62" s="62"/>
      <c r="FD62" s="62"/>
      <c r="FE62" s="62"/>
      <c r="FF62" s="62"/>
      <c r="FG62" s="62"/>
      <c r="FH62" s="62"/>
      <c r="FI62" s="62"/>
      <c r="FJ62" s="62"/>
      <c r="FK62" s="62"/>
      <c r="FL62" s="62"/>
      <c r="FM62" s="62"/>
      <c r="FN62" s="62"/>
      <c r="FO62" s="62"/>
      <c r="FP62" s="62"/>
      <c r="FQ62" s="62"/>
      <c r="FR62" s="62"/>
      <c r="FS62" s="62"/>
      <c r="FT62" s="62"/>
      <c r="FU62" s="62"/>
      <c r="FV62" s="62"/>
      <c r="FW62" s="62"/>
      <c r="FX62" s="62"/>
      <c r="FY62" s="62"/>
      <c r="FZ62" s="62"/>
      <c r="GA62" s="62"/>
      <c r="GB62" s="62"/>
      <c r="GC62" s="62"/>
      <c r="GD62" s="62"/>
      <c r="GE62" s="62"/>
      <c r="GF62" s="62"/>
      <c r="GG62" s="62"/>
      <c r="GH62" s="62"/>
      <c r="GI62" s="62"/>
      <c r="GJ62" s="62"/>
      <c r="GK62" s="62"/>
      <c r="GL62" s="62"/>
      <c r="GM62" s="62"/>
      <c r="GN62" s="62"/>
      <c r="GO62" s="62"/>
      <c r="GP62" s="62"/>
      <c r="GQ62" s="62"/>
      <c r="GR62" s="62"/>
      <c r="GS62" s="62"/>
      <c r="GT62" s="62"/>
      <c r="GU62" s="62"/>
      <c r="GV62" s="62"/>
      <c r="GW62" s="62"/>
      <c r="GX62" s="62"/>
      <c r="GY62" s="62"/>
      <c r="GZ62" s="62"/>
      <c r="HA62" s="62"/>
      <c r="HB62" s="62"/>
      <c r="HC62" s="62"/>
      <c r="HD62" s="62"/>
      <c r="HE62" s="62"/>
      <c r="HF62" s="62"/>
      <c r="HG62" s="62"/>
      <c r="HH62" s="62"/>
      <c r="HI62" s="62"/>
      <c r="HJ62" s="62"/>
      <c r="HK62" s="62"/>
      <c r="HL62" s="62"/>
      <c r="HM62" s="62"/>
      <c r="HN62" s="62"/>
      <c r="HO62" s="62"/>
      <c r="HP62" s="62"/>
      <c r="HQ62" s="62"/>
      <c r="HR62" s="62"/>
      <c r="HS62" s="62"/>
      <c r="HT62" s="62"/>
      <c r="HU62" s="62"/>
      <c r="HV62" s="62"/>
      <c r="HW62" s="62"/>
      <c r="HX62" s="62"/>
      <c r="HY62" s="62"/>
      <c r="HZ62" s="62"/>
      <c r="IA62" s="62"/>
      <c r="IB62" s="62"/>
      <c r="IC62" s="62"/>
      <c r="ID62" s="62"/>
      <c r="IE62" s="62"/>
      <c r="IF62" s="62"/>
      <c r="IG62" s="62"/>
      <c r="IH62" s="62"/>
      <c r="II62" s="62"/>
      <c r="IJ62" s="62"/>
      <c r="IK62" s="62"/>
      <c r="IL62" s="62"/>
      <c r="IM62" s="62"/>
      <c r="IN62" s="62"/>
      <c r="IO62" s="62"/>
      <c r="IP62" s="62"/>
      <c r="IQ62" s="62"/>
      <c r="IR62" s="62"/>
      <c r="IS62" s="62"/>
      <c r="IT62" s="62"/>
      <c r="IU62" s="62"/>
      <c r="IV62" s="62"/>
    </row>
    <row r="63" spans="1:27" ht="12.75">
      <c r="A63" s="5" t="s">
        <v>48</v>
      </c>
      <c r="B63" s="5">
        <f>COS(B$58)</f>
        <v>0.2946702411392148</v>
      </c>
      <c r="C63" s="5">
        <f>COS(C$58)</f>
        <v>0.5987782779568682</v>
      </c>
      <c r="D63" s="5">
        <f>COS(D$58)</f>
        <v>0.7537073619793166</v>
      </c>
      <c r="E63" s="5">
        <f>COS(E$58)</f>
        <v>0.8235997986682465</v>
      </c>
      <c r="F63" s="5">
        <f>COS(F$58)</f>
        <v>0.8545022086018303</v>
      </c>
      <c r="G63" s="5">
        <f>COS(G$58)</f>
        <v>0.865759452880586</v>
      </c>
      <c r="H63" s="5">
        <f>COS(H$58)</f>
        <v>0.8649655181854197</v>
      </c>
      <c r="I63" s="5">
        <f>COS(I$58)</f>
        <v>0.8548270891116304</v>
      </c>
      <c r="J63" s="5">
        <f>COS(J$58)</f>
        <v>0.8357346061412146</v>
      </c>
      <c r="K63" s="5">
        <f>COS(K$58)</f>
        <v>0.8067632224057627</v>
      </c>
      <c r="L63" s="5">
        <f>COS(L$58)</f>
        <v>0.7661555788088067</v>
      </c>
      <c r="M63" s="5">
        <f>COS(M$58)</f>
        <v>0.7117170517851712</v>
      </c>
      <c r="N63" s="5">
        <f>COS(N$58)</f>
        <v>0.6413154242338284</v>
      </c>
      <c r="O63" s="5">
        <f>COS(O$58)</f>
        <v>0.5535212556489033</v>
      </c>
      <c r="P63" s="5">
        <f>COS(P$58)</f>
        <v>0.4482855790869677</v>
      </c>
      <c r="Q63" s="5">
        <f>COS(Q$58)</f>
        <v>0.32747872506337034</v>
      </c>
      <c r="R63" s="5">
        <f>COS(R$58)</f>
        <v>0.19516037148754264</v>
      </c>
      <c r="S63" s="5">
        <f>COS(S$58)</f>
        <v>0.05758677113812973</v>
      </c>
      <c r="T63" s="5">
        <f>COS(T$58)</f>
        <v>-0.0768793086108509</v>
      </c>
      <c r="U63" s="5">
        <f>COS(U$58)</f>
        <v>-0.19759117654170183</v>
      </c>
      <c r="V63" s="5">
        <f>COS(V$58)</f>
        <v>-0.29036533134908316</v>
      </c>
      <c r="W63" s="5">
        <f>COS(W$58)</f>
        <v>-0.33310677373744724</v>
      </c>
      <c r="X63" s="5">
        <f>COS(X$58)</f>
        <v>-0.28409798710462897</v>
      </c>
      <c r="Y63" s="5">
        <f>COS(Y$58)</f>
        <v>-0.07247857258896569</v>
      </c>
      <c r="Z63" s="5">
        <f>COS(Z$58)</f>
        <v>0.2946702411392142</v>
      </c>
      <c r="AA63" s="58">
        <f>COS(AA$58)</f>
        <v>0.16666666666666669</v>
      </c>
    </row>
    <row r="64" spans="1:27" ht="12.75">
      <c r="A64" s="5" t="s">
        <v>59</v>
      </c>
      <c r="B64" s="5">
        <f>SIN(B61)</f>
        <v>0.9991768714711278</v>
      </c>
      <c r="C64" s="5">
        <f>SIN(C61)</f>
        <v>0.971924907239631</v>
      </c>
      <c r="D64" s="5">
        <f>SIN(D61)</f>
        <v>0.9439983919389694</v>
      </c>
      <c r="E64" s="5">
        <f>SIN(E61)</f>
        <v>0.9501935992167397</v>
      </c>
      <c r="F64" s="5">
        <f>SIN(F61)</f>
        <v>0.9726016536392</v>
      </c>
      <c r="G64" s="5">
        <f>SIN(G61)</f>
        <v>0.9928642343246913</v>
      </c>
      <c r="H64" s="5">
        <f>SIN(H61)</f>
        <v>0.9999286477411897</v>
      </c>
      <c r="I64" s="5">
        <f>SIN(I61)</f>
        <v>0.9887592585075071</v>
      </c>
      <c r="J64" s="5">
        <f>SIN(J61)</f>
        <v>0.9587095834007616</v>
      </c>
      <c r="K64" s="5">
        <f>SIN(K61)</f>
        <v>0.9122686672070953</v>
      </c>
      <c r="L64" s="5">
        <f>SIN(L61)</f>
        <v>0.8539642709417122</v>
      </c>
      <c r="M64" s="5">
        <f>SIN(M61)</f>
        <v>0.7892903429682984</v>
      </c>
      <c r="N64" s="5">
        <f>SIN(N61)</f>
        <v>0.7236994752484892</v>
      </c>
      <c r="O64" s="5">
        <f>SIN(O61)</f>
        <v>0.6618249777586352</v>
      </c>
      <c r="P64" s="5">
        <f>SIN(P61)</f>
        <v>0.6071021775568969</v>
      </c>
      <c r="Q64" s="5">
        <f>SIN(Q61)</f>
        <v>0.5618363311513754</v>
      </c>
      <c r="R64" s="5">
        <f>SIN(R61)</f>
        <v>0.5276174505781694</v>
      </c>
      <c r="S64" s="5">
        <f>SIN(S61)</f>
        <v>0.5059366284268996</v>
      </c>
      <c r="T64" s="5">
        <f>SIN(T61)</f>
        <v>0.49894305731061883</v>
      </c>
      <c r="U64" s="5">
        <f>SIN(U61)</f>
        <v>0.5104382028749369</v>
      </c>
      <c r="V64" s="5">
        <f>SIN(V61)</f>
        <v>0.5473398437238349</v>
      </c>
      <c r="W64" s="5">
        <f>SIN(W61)</f>
        <v>0.6214953070305651</v>
      </c>
      <c r="X64" s="5">
        <f>SIN(X61)</f>
        <v>0.7474861203293515</v>
      </c>
      <c r="Y64" s="5">
        <f>SIN(Y61)</f>
        <v>0.9105458808946523</v>
      </c>
      <c r="Z64" s="5">
        <f>SIN(Z61)</f>
        <v>0.9991768714711278</v>
      </c>
      <c r="AA64" s="58">
        <f>SIN(AA61)</f>
        <v>0.9860132971832694</v>
      </c>
    </row>
    <row r="65" spans="1:27" ht="12.75">
      <c r="A65" s="5" t="s">
        <v>60</v>
      </c>
      <c r="B65" s="5">
        <f>COS(B61)</f>
        <v>-0.04056574314824566</v>
      </c>
      <c r="C65" s="5">
        <f>COS(C61)</f>
        <v>0.23529125501648931</v>
      </c>
      <c r="D65" s="5">
        <f>COS(D61)</f>
        <v>0.3299500507904793</v>
      </c>
      <c r="E65" s="5">
        <f>COS(E61)</f>
        <v>0.31166027017818265</v>
      </c>
      <c r="F65" s="5">
        <f>COS(F61)</f>
        <v>0.23247800613884673</v>
      </c>
      <c r="G65" s="5">
        <f>COS(G61)</f>
        <v>0.11925020838071777</v>
      </c>
      <c r="H65" s="5">
        <f>COS(H61)</f>
        <v>-0.011945686521742516</v>
      </c>
      <c r="I65" s="5">
        <f>COS(I61)</f>
        <v>-0.14951631588453723</v>
      </c>
      <c r="J65" s="5">
        <f>COS(J61)</f>
        <v>-0.284386945367642</v>
      </c>
      <c r="K65" s="5">
        <f>COS(K61)</f>
        <v>-0.40959233248705956</v>
      </c>
      <c r="L65" s="5">
        <f>COS(L61)</f>
        <v>-0.5203316480428516</v>
      </c>
      <c r="M65" s="5">
        <f>COS(M61)</f>
        <v>-0.6140201580542661</v>
      </c>
      <c r="N65" s="5">
        <f>COS(N61)</f>
        <v>-0.6901152581453778</v>
      </c>
      <c r="O65" s="5">
        <f>COS(O61)</f>
        <v>-0.7496583880773842</v>
      </c>
      <c r="P65" s="5">
        <f>COS(P61)</f>
        <v>-0.7946237763908617</v>
      </c>
      <c r="Q65" s="5">
        <f>COS(Q61)</f>
        <v>-0.8272484131132328</v>
      </c>
      <c r="R65" s="5">
        <f>COS(R61)</f>
        <v>-0.8494820927161402</v>
      </c>
      <c r="S65" s="5">
        <f>COS(S61)</f>
        <v>-0.8625706510286687</v>
      </c>
      <c r="T65" s="5">
        <f>COS(T61)</f>
        <v>-0.8666347705703554</v>
      </c>
      <c r="U65" s="5">
        <f>COS(U61)</f>
        <v>-0.8599144382122007</v>
      </c>
      <c r="V65" s="5">
        <f>COS(V61)</f>
        <v>-0.8369104465068935</v>
      </c>
      <c r="W65" s="5">
        <f>COS(W61)</f>
        <v>-0.7834178855112919</v>
      </c>
      <c r="X65" s="5">
        <f>COS(X61)</f>
        <v>-0.6642774269196374</v>
      </c>
      <c r="Y65" s="5">
        <f>COS(Y61)</f>
        <v>-0.4134080294161952</v>
      </c>
      <c r="Z65" s="5">
        <f>COS(Z61)</f>
        <v>-0.040565743148246326</v>
      </c>
      <c r="AA65" s="58">
        <f>COS(AA61)</f>
        <v>-0.16666666666666657</v>
      </c>
    </row>
    <row r="66" spans="1:27" ht="12.75">
      <c r="A66" s="5" t="s">
        <v>71</v>
      </c>
      <c r="B66" s="5">
        <f>$B$6*$B$7*SIN(B58-B61)</f>
        <v>-33.319227324779085</v>
      </c>
      <c r="C66" s="5">
        <f>$B$6*$B$7*SIN(C58-C61)</f>
        <v>-39.351926543614546</v>
      </c>
      <c r="D66" s="5">
        <f>$B$6*$B$7*SIN(D58-D61)</f>
        <v>-49.46520074877688</v>
      </c>
      <c r="E66" s="5">
        <f>$B$6*$B$7*SIN(E58-E61)</f>
        <v>-60.58144722127725</v>
      </c>
      <c r="F66" s="5">
        <f>$B$6*$B$7*SIN(F58-F61)</f>
        <v>-71.03300815582978</v>
      </c>
      <c r="G66" s="5">
        <f>$B$6*$B$7*SIN(G58-G61)</f>
        <v>-79.99015943374916</v>
      </c>
      <c r="H66" s="5">
        <f>$B$6*$B$7*SIN(H58-H61)</f>
        <v>-87.08985203229173</v>
      </c>
      <c r="I66" s="5">
        <f>$B$6*$B$7*SIN(I58-I61)</f>
        <v>-92.28041510490183</v>
      </c>
      <c r="J66" s="5">
        <f>$B$6*$B$7*SIN(J58-J61)</f>
        <v>-95.73931921717677</v>
      </c>
      <c r="K66" s="5">
        <f>$B$6*$B$7*SIN(K58-K61)</f>
        <v>-97.80026227393762</v>
      </c>
      <c r="L66" s="5">
        <f>$B$6*$B$7*SIN(L58-L61)</f>
        <v>-98.86632984419296</v>
      </c>
      <c r="M66" s="5">
        <f>$B$6*$B$7*SIN(M58-M61)</f>
        <v>-99.30798362915625</v>
      </c>
      <c r="N66" s="5">
        <f>$B$6*$B$7*SIN(N58-N61)</f>
        <v>-99.36294401201454</v>
      </c>
      <c r="O66" s="5">
        <f>$B$6*$B$7*SIN(O58-O61)</f>
        <v>-99.06759733924146</v>
      </c>
      <c r="P66" s="5">
        <f>$B$6*$B$7*SIN(P58-P61)</f>
        <v>-98.24617131674698</v>
      </c>
      <c r="Q66" s="5">
        <f>$B$6*$B$7*SIN(Q58-Q61)</f>
        <v>-96.56221837662625</v>
      </c>
      <c r="R66" s="5">
        <f>$B$6*$B$7*SIN(R58-R61)</f>
        <v>-93.61177115172575</v>
      </c>
      <c r="S66" s="5">
        <f>$B$6*$B$7*SIN(S58-S61)</f>
        <v>-89.02744761199676</v>
      </c>
      <c r="T66" s="5">
        <f>$B$6*$B$7*SIN(T58-T61)</f>
        <v>-82.57114865299073</v>
      </c>
      <c r="U66" s="5">
        <f>$B$6*$B$7*SIN(U58-U61)</f>
        <v>-74.21027214569884</v>
      </c>
      <c r="V66" s="5">
        <f>$B$6*$B$7*SIN(V58-V61)</f>
        <v>-64.19243694899686</v>
      </c>
      <c r="W66" s="5">
        <f>$B$6*$B$7*SIN(W58-W61)</f>
        <v>-53.16518976779039</v>
      </c>
      <c r="X66" s="5">
        <f>$B$6*$B$7*SIN(X58-X61)</f>
        <v>-42.45467402354877</v>
      </c>
      <c r="Y66" s="5">
        <f>$B$6*$B$7*SIN(Y58-Y61)</f>
        <v>-34.632568806018455</v>
      </c>
      <c r="Z66" s="5">
        <f>$B$6*$B$7*SIN(Z58-Z61)</f>
        <v>-33.319227324779085</v>
      </c>
      <c r="AA66" s="58">
        <f>$B$6*$B$7*SIN(AA58-AA61)</f>
        <v>-32.86710990610897</v>
      </c>
    </row>
    <row r="67" spans="1:27" ht="12" customHeight="1">
      <c r="A67" s="5" t="s">
        <v>49</v>
      </c>
      <c r="B67" s="5">
        <f>-((B27*$B$5*$B$7*SIN((B22)-(B61))/B66))</f>
        <v>-1.4989997060147224</v>
      </c>
      <c r="C67" s="5">
        <f>-((C27*$B$5*$B$7*SIN((C22)-(C61))/C66))</f>
        <v>-1.0581900146668093</v>
      </c>
      <c r="D67" s="5">
        <f>-((D27*$B$5*$B$7*SIN((D22)-(D61))/D66))</f>
        <v>-0.5903409158513515</v>
      </c>
      <c r="E67" s="5">
        <f>-((E27*$B$5*$B$7*SIN((E22)-(E61))/E66))</f>
        <v>-0.3070470179675397</v>
      </c>
      <c r="F67" s="5">
        <f>-((F27*$B$5*$B$7*SIN((F22)-(F61))/F66))</f>
        <v>-0.1410207719974585</v>
      </c>
      <c r="G67" s="5">
        <f>-((G27*$B$5*$B$7*SIN((G22)-(G61))/G66))</f>
        <v>-0.03436081112266768</v>
      </c>
      <c r="H67" s="5">
        <f>-((H27*$B$5*$B$7*SIN((H22)-(H61))/H66))</f>
        <v>0.04320210257253484</v>
      </c>
      <c r="I67" s="5">
        <f>-((I27*$B$5*$B$7*SIN((I22)-(I61))/I66))</f>
        <v>0.10710626104185386</v>
      </c>
      <c r="J67" s="5">
        <f>-((J27*$B$5*$B$7*SIN((J22)-(J61))/J66))</f>
        <v>0.16552085458047464</v>
      </c>
      <c r="K67" s="5">
        <f>-((K27*$B$5*$B$7*SIN((K22)-(K61))/K66))</f>
        <v>0.22267704435202218</v>
      </c>
      <c r="L67" s="5">
        <f>-((L27*$B$5*$B$7*SIN((L22)-(L61))/L66))</f>
        <v>0.2802029835911568</v>
      </c>
      <c r="M67" s="5">
        <f>-((M27*$B$5*$B$7*SIN((M22)-(M61))/M66))</f>
        <v>0.33767464765997657</v>
      </c>
      <c r="N67" s="5">
        <f>-((N27*$B$5*$B$7*SIN((N22)-(N61))/N66))</f>
        <v>0.39305049579903206</v>
      </c>
      <c r="O67" s="5">
        <f>-((O27*$B$5*$B$7*SIN((O22)-(O61))/O66))</f>
        <v>0.44328839134932696</v>
      </c>
      <c r="P67" s="5">
        <f>-((P27*$B$5*$B$7*SIN((P22)-(P61))/P66))</f>
        <v>0.4850501810739005</v>
      </c>
      <c r="Q67" s="5">
        <f>-((Q27*$B$5*$B$7*SIN((Q22)-(Q61))/Q66))</f>
        <v>0.5151344381919486</v>
      </c>
      <c r="R67" s="5">
        <f>-((R27*$B$5*$B$7*SIN((R22)-(R61))/R66))</f>
        <v>0.5303141865540533</v>
      </c>
      <c r="S67" s="5">
        <f>-((S27*$B$5*$B$7*SIN((S22)-(S61))/S66))</f>
        <v>0.5264226164722683</v>
      </c>
      <c r="T67" s="5">
        <f>-((T27*$B$5*$B$7*SIN((T22)-(T61))/T66))</f>
        <v>0.49645137814475293</v>
      </c>
      <c r="U67" s="5">
        <f>-((U27*$B$5*$B$7*SIN((U22)-(U61))/U66))</f>
        <v>0.42681092958759465</v>
      </c>
      <c r="V67" s="5">
        <f>-((V27*$B$5*$B$7*SIN((V22)-(V61))/V66))</f>
        <v>0.2894543997466093</v>
      </c>
      <c r="W67" s="5">
        <f>-((W27*$B$5*$B$7*SIN((W22)-(W61))/W66))</f>
        <v>0.025842363921031713</v>
      </c>
      <c r="X67" s="5">
        <f>-((X27*$B$5*$B$7*SIN((X22)-(X61))/X66))</f>
        <v>-0.46722384425551494</v>
      </c>
      <c r="Y67" s="5">
        <f>-((Y27*$B$5*$B$7*SIN((Y22)-(Y61))/Y66))</f>
        <v>-1.1909672318243245</v>
      </c>
      <c r="Z67" s="5">
        <f>-((Z27*$B$5*$B$7*SIN((Z22)-(Z61))/Z66))</f>
        <v>-1.4989997060147224</v>
      </c>
      <c r="AA67" s="58">
        <f>-((AA27*$B$5*$B$7*SIN((AA22)-(AA61))/AA66))</f>
        <v>0</v>
      </c>
    </row>
    <row r="68" spans="1:27" ht="12.75">
      <c r="A68" s="5" t="s">
        <v>61</v>
      </c>
      <c r="B68" s="5">
        <f>-((B27*$B$6*$B$5*SIN((B22)-(B58)))/B66)</f>
        <v>-1.390008904824932</v>
      </c>
      <c r="C68" s="5">
        <f>-((C27*$B$6*$B$5*SIN((C22)-(C58)))/C66)</f>
        <v>-0.6960517267372035</v>
      </c>
      <c r="D68" s="5">
        <f>-((D27*$B$6*$B$5*SIN((D22)-(D58)))/D66)</f>
        <v>-0.10719280729172867</v>
      </c>
      <c r="E68" s="5">
        <f>-((E27*$B$6*$B$5*SIN((E22)-(E58)))/E66)</f>
        <v>0.21982250937647566</v>
      </c>
      <c r="F68" s="5">
        <f>-((F27*$B$6*$B$5*SIN((F22)-(F58)))/F66)</f>
        <v>0.3906028413094372</v>
      </c>
      <c r="G68" s="5">
        <f>-((G27*$B$6*$B$5*SIN((G22)-(G58)))/G66)</f>
        <v>0.47862299421021554</v>
      </c>
      <c r="H68" s="5">
        <f>-((H27*$B$6*$B$5*SIN((H22)-(H58)))/H66)</f>
        <v>0.5198146062325335</v>
      </c>
      <c r="I68" s="5">
        <f>-((I27*$B$6*$B$5*SIN((I22)-(I58)))/I66)</f>
        <v>0.5313984486626379</v>
      </c>
      <c r="J68" s="5">
        <f>-((J27*$B$6*$B$5*SIN((J22)-(J58)))/J66)</f>
        <v>0.5220236525717981</v>
      </c>
      <c r="K68" s="5">
        <f>-((K27*$B$6*$B$5*SIN((K22)-(K58)))/K66)</f>
        <v>0.496529245231137</v>
      </c>
      <c r="L68" s="5">
        <f>-((L27*$B$6*$B$5*SIN((L22)-(L58)))/L66)</f>
        <v>0.4583131073000739</v>
      </c>
      <c r="M68" s="5">
        <f>-((M27*$B$6*$B$5*SIN((M22)-(M58)))/M66)</f>
        <v>0.4105322414979591</v>
      </c>
      <c r="N68" s="5">
        <f>-((N27*$B$6*$B$5*SIN((N22)-(N58)))/N66)</f>
        <v>0.35650277353434834</v>
      </c>
      <c r="O68" s="5">
        <f>-((O27*$B$6*$B$5*SIN((O22)-(O58)))/O66)</f>
        <v>0.2994387403233066</v>
      </c>
      <c r="P68" s="5">
        <f>-((P27*$B$6*$B$5*SIN((P22)-(P58)))/P66)</f>
        <v>0.24179369727421288</v>
      </c>
      <c r="Q68" s="5">
        <f>-((Q27*$B$6*$B$5*SIN((Q22)-(Q58)))/Q66)</f>
        <v>0.1845857101294116</v>
      </c>
      <c r="R68" s="5">
        <f>-((R27*$B$6*$B$5*SIN((R22)-(R58)))/R66)</f>
        <v>0.12691593871346357</v>
      </c>
      <c r="S68" s="5">
        <f>-((S27*$B$6*$B$5*SIN((S22)-(S58)))/S66)</f>
        <v>0.06551244240613868</v>
      </c>
      <c r="T68" s="5">
        <f>-((T27*$B$6*$B$5*SIN((T22)-(T58)))/T66)</f>
        <v>-0.006243729015851723</v>
      </c>
      <c r="U68" s="5">
        <f>-((U27*$B$6*$B$5*SIN((U22)-(U58)))/U66)</f>
        <v>-0.10079607234525262</v>
      </c>
      <c r="V68" s="5">
        <f>-((V27*$B$6*$B$5*SIN((V22)-(V58)))/V66)</f>
        <v>-0.2422489721915292</v>
      </c>
      <c r="W68" s="5">
        <f>-((W27*$B$6*$B$5*SIN((W22)-(W58)))/W66)</f>
        <v>-0.47792367523450985</v>
      </c>
      <c r="X68" s="5">
        <f>-((X27*$B$6*$B$5*SIN((X22)-(X58)))/X66)</f>
        <v>-0.8819978271962012</v>
      </c>
      <c r="Y68" s="5">
        <f>-((Y27*$B$6*$B$5*SIN((Y22)-(Y58)))/Y66)</f>
        <v>-1.399884473183122</v>
      </c>
      <c r="Z68" s="5">
        <f>-((Z27*$B$6*$B$5*SIN((Z22)-(Z58)))/Z66)</f>
        <v>-1.3900089048249327</v>
      </c>
      <c r="AA68" s="58">
        <f>-((AA27*$B$6*$B$5*SIN((AA22)-(AA58)))/AA66)</f>
        <v>0</v>
      </c>
    </row>
    <row r="69" spans="1:256" ht="12.75">
      <c r="A69" s="5" t="s">
        <v>69</v>
      </c>
      <c r="B69" s="28">
        <f>B27^2*$B$5*COS(B22)+$D$10*$B$5*SIN(B22)+B67^2*$B$6*B63-B68^2*$B$7*B65</f>
        <v>12.385994924047546</v>
      </c>
      <c r="C69" s="28">
        <f>C27^2*$B$5*COS(C22)+$D$10*$B$5*SIN(C22)+C67^2*$B$6*C63-C68^2*$B$7*C65</f>
        <v>10.26342140699719</v>
      </c>
      <c r="D69" s="28">
        <f>D27^2*$B$5*COS(D22)+$D$10*$B$5*SIN(D22)+D67^2*$B$6*D63-D68^2*$B$7*D65</f>
        <v>6.684536199894496</v>
      </c>
      <c r="E69" s="28">
        <f>E27^2*$B$5*COS(E22)+$D$10*$B$5*SIN(E22)+E67^2*$B$6*E63-E68^2*$B$7*E65</f>
        <v>3.8398101310414345</v>
      </c>
      <c r="F69" s="28">
        <f>F27^2*$B$5*COS(F22)+$D$10*$B$5*SIN(F22)+F67^2*$B$6*F63-F68^2*$B$7*F65</f>
        <v>1.9283319091872861</v>
      </c>
      <c r="G69" s="28">
        <f>G27^2*$B$5*COS(G22)+$D$10*$B$5*SIN(G22)+G67^2*$B$6*G63-G68^2*$B$7*G65</f>
        <v>0.6052842678481218</v>
      </c>
      <c r="H69" s="28">
        <f>H27^2*$B$5*COS(H22)+$D$10*$B$5*SIN(H22)+H67^2*$B$6*H63-H68^2*$B$7*H65</f>
        <v>-0.3873567018574984</v>
      </c>
      <c r="I69" s="28">
        <f>I27^2*$B$5*COS(I22)+$D$10*$B$5*SIN(I22)+I67^2*$B$6*I63-I68^2*$B$7*I65</f>
        <v>-1.1898264613617937</v>
      </c>
      <c r="J69" s="28">
        <f>J27^2*$B$5*COS(J22)+$D$10*$B$5*SIN(J22)+J67^2*$B$6*J63-J68^2*$B$7*J65</f>
        <v>-1.8639355402354383</v>
      </c>
      <c r="K69" s="28">
        <f>K27^2*$B$5*COS(K22)+$D$10*$B$5*SIN(K22)+K67^2*$B$6*K63-K68^2*$B$7*K65</f>
        <v>-2.4203739127796515</v>
      </c>
      <c r="L69" s="28">
        <f>L27^2*$B$5*COS(L22)+$D$10*$B$5*SIN(L22)+L67^2*$B$6*L63-L68^2*$B$7*L65</f>
        <v>-2.837040418269777</v>
      </c>
      <c r="M69" s="28">
        <f>M27^2*$B$5*COS(M22)+$D$10*$B$5*SIN(M22)+M67^2*$B$6*M63-M68^2*$B$7*M65</f>
        <v>-3.0776598780181628</v>
      </c>
      <c r="N69" s="28">
        <f>N27^2*$B$5*COS(N22)+$D$10*$B$5*SIN(N22)+N67^2*$B$6*N63-N68^2*$B$7*N65</f>
        <v>-3.113117021916485</v>
      </c>
      <c r="O69" s="28">
        <f>O27^2*$B$5*COS(O22)+$D$10*$B$5*SIN(O22)+O67^2*$B$6*O63-O68^2*$B$7*O65</f>
        <v>-2.9385979935579742</v>
      </c>
      <c r="P69" s="28">
        <f>P27^2*$B$5*COS(P22)+$D$10*$B$5*SIN(P22)+P67^2*$B$6*P63-P68^2*$B$7*P65</f>
        <v>-2.5764918802301437</v>
      </c>
      <c r="Q69" s="28">
        <f>Q27^2*$B$5*COS(Q22)+$D$10*$B$5*SIN(Q22)+Q67^2*$B$6*Q63-Q68^2*$B$7*Q65</f>
        <v>-2.0630699536405444</v>
      </c>
      <c r="R69" s="28">
        <f>R27^2*$B$5*COS(R22)+$D$10*$B$5*SIN(R22)+R67^2*$B$6*R63-R68^2*$B$7*R65</f>
        <v>-1.4274040258163154</v>
      </c>
      <c r="S69" s="28">
        <f>S27^2*$B$5*COS(S22)+$D$10*$B$5*SIN(S22)+S67^2*$B$6*S63-S68^2*$B$7*S65</f>
        <v>-0.6716354858794285</v>
      </c>
      <c r="T69" s="28">
        <f>T27^2*$B$5*COS(T22)+$D$10*$B$5*SIN(T22)+T67^2*$B$6*T63-T68^2*$B$7*T65</f>
        <v>0.24663676718131647</v>
      </c>
      <c r="U69" s="28">
        <f>U27^2*$B$5*COS(U22)+$D$10*$B$5*SIN(U22)+U67^2*$B$6*U63-U68^2*$B$7*U65</f>
        <v>1.4375196741220144</v>
      </c>
      <c r="V69" s="28">
        <f>V27^2*$B$5*COS(V22)+$D$10*$B$5*SIN(V22)+V67^2*$B$6*V63-V68^2*$B$7*V65</f>
        <v>3.1157401804633507</v>
      </c>
      <c r="W69" s="28">
        <f>W27^2*$B$5*COS(W22)+$D$10*$B$5*SIN(W22)+W67^2*$B$6*W63-W68^2*$B$7*W65</f>
        <v>5.617410570793517</v>
      </c>
      <c r="X69" s="28">
        <f>X27^2*$B$5*COS(X22)+$D$10*$B$5*SIN(X22)+X67^2*$B$6*X63-X68^2*$B$7*X65</f>
        <v>9.078906438579622</v>
      </c>
      <c r="Y69" s="28">
        <f>Y27^2*$B$5*COS(Y22)+$D$10*$B$5*SIN(Y22)+Y67^2*$B$6*Y63-Y68^2*$B$7*Y65</f>
        <v>11.997460715062003</v>
      </c>
      <c r="Z69" s="28">
        <f>Z27^2*$B$5*COS(Z22)+$D$10*$B$5*SIN(Z22)+Z67^2*$B$6*Z63-Z68^2*$B$7*Z65</f>
        <v>12.385994924047546</v>
      </c>
      <c r="AA69" s="56">
        <f>AA27^2*$B$5*COS(AA22)+$D$10*$B$5*SIN(AA22)+AA67^2*$B$6*AA63-AA68^2*$B$7*AA65</f>
        <v>0</v>
      </c>
      <c r="AB69" s="61"/>
      <c r="AC69" s="61"/>
      <c r="AD69" s="61"/>
      <c r="AE69" s="61"/>
      <c r="AF69" s="61"/>
      <c r="AG69" s="61"/>
      <c r="AH69" s="61"/>
      <c r="AI69" s="61"/>
      <c r="AJ69" s="61"/>
      <c r="AK69" s="61"/>
      <c r="AL69" s="61"/>
      <c r="AM69" s="61"/>
      <c r="AN69" s="61"/>
      <c r="AO69" s="61"/>
      <c r="AP69" s="61"/>
      <c r="AQ69" s="61"/>
      <c r="AR69" s="61"/>
      <c r="AS69" s="61"/>
      <c r="AT69" s="61"/>
      <c r="AU69" s="61"/>
      <c r="AV69" s="61"/>
      <c r="AW69" s="61"/>
      <c r="AX69" s="61"/>
      <c r="AY69" s="61"/>
      <c r="AZ69" s="61"/>
      <c r="BA69" s="61"/>
      <c r="BB69" s="61"/>
      <c r="BC69" s="61"/>
      <c r="BD69" s="61"/>
      <c r="BE69" s="61"/>
      <c r="BF69" s="61"/>
      <c r="BG69" s="61"/>
      <c r="BH69" s="61"/>
      <c r="BI69" s="61"/>
      <c r="BJ69" s="61"/>
      <c r="BK69" s="61"/>
      <c r="BL69" s="61"/>
      <c r="BM69" s="61"/>
      <c r="BN69" s="61"/>
      <c r="BO69" s="61"/>
      <c r="BP69" s="61"/>
      <c r="BQ69" s="61"/>
      <c r="BR69" s="61"/>
      <c r="BS69" s="61"/>
      <c r="BT69" s="61"/>
      <c r="BU69" s="61"/>
      <c r="BV69" s="61"/>
      <c r="BW69" s="61"/>
      <c r="BX69" s="61"/>
      <c r="BY69" s="61"/>
      <c r="BZ69" s="61"/>
      <c r="CA69" s="61"/>
      <c r="CB69" s="61"/>
      <c r="CC69" s="61"/>
      <c r="CD69" s="61"/>
      <c r="CE69" s="61"/>
      <c r="CF69" s="61"/>
      <c r="CG69" s="61"/>
      <c r="CH69" s="61"/>
      <c r="CI69" s="61"/>
      <c r="CJ69" s="61"/>
      <c r="CK69" s="61"/>
      <c r="CL69" s="61"/>
      <c r="CM69" s="61"/>
      <c r="CN69" s="61"/>
      <c r="CO69" s="61"/>
      <c r="CP69" s="61"/>
      <c r="CQ69" s="61"/>
      <c r="CR69" s="61"/>
      <c r="CS69" s="61"/>
      <c r="CT69" s="61"/>
      <c r="CU69" s="61"/>
      <c r="CV69" s="61"/>
      <c r="CW69" s="61"/>
      <c r="CX69" s="61"/>
      <c r="CY69" s="61"/>
      <c r="CZ69" s="61"/>
      <c r="DA69" s="61"/>
      <c r="DB69" s="61"/>
      <c r="DC69" s="61"/>
      <c r="DD69" s="61"/>
      <c r="DE69" s="61"/>
      <c r="DF69" s="61"/>
      <c r="DG69" s="61"/>
      <c r="DH69" s="61"/>
      <c r="DI69" s="61"/>
      <c r="DJ69" s="61"/>
      <c r="DK69" s="61"/>
      <c r="DL69" s="61"/>
      <c r="DM69" s="61"/>
      <c r="DN69" s="61"/>
      <c r="DO69" s="61"/>
      <c r="DP69" s="61"/>
      <c r="DQ69" s="61"/>
      <c r="DR69" s="61"/>
      <c r="DS69" s="61"/>
      <c r="DT69" s="61"/>
      <c r="DU69" s="61"/>
      <c r="DV69" s="61"/>
      <c r="DW69" s="61"/>
      <c r="DX69" s="61"/>
      <c r="DY69" s="61"/>
      <c r="DZ69" s="61"/>
      <c r="EA69" s="61"/>
      <c r="EB69" s="61"/>
      <c r="EC69" s="61"/>
      <c r="ED69" s="61"/>
      <c r="EE69" s="61"/>
      <c r="EF69" s="61"/>
      <c r="EG69" s="61"/>
      <c r="EH69" s="61"/>
      <c r="EI69" s="61"/>
      <c r="EJ69" s="61"/>
      <c r="EK69" s="61"/>
      <c r="EL69" s="61"/>
      <c r="EM69" s="61"/>
      <c r="EN69" s="61"/>
      <c r="EO69" s="61"/>
      <c r="EP69" s="61"/>
      <c r="EQ69" s="61"/>
      <c r="ER69" s="61"/>
      <c r="ES69" s="61"/>
      <c r="ET69" s="61"/>
      <c r="EU69" s="61"/>
      <c r="EV69" s="61"/>
      <c r="EW69" s="61"/>
      <c r="EX69" s="61"/>
      <c r="EY69" s="61"/>
      <c r="EZ69" s="61"/>
      <c r="FA69" s="61"/>
      <c r="FB69" s="61"/>
      <c r="FC69" s="61"/>
      <c r="FD69" s="61"/>
      <c r="FE69" s="61"/>
      <c r="FF69" s="61"/>
      <c r="FG69" s="61"/>
      <c r="FH69" s="61"/>
      <c r="FI69" s="61"/>
      <c r="FJ69" s="61"/>
      <c r="FK69" s="61"/>
      <c r="FL69" s="61"/>
      <c r="FM69" s="61"/>
      <c r="FN69" s="61"/>
      <c r="FO69" s="61"/>
      <c r="FP69" s="61"/>
      <c r="FQ69" s="61"/>
      <c r="FR69" s="61"/>
      <c r="FS69" s="61"/>
      <c r="FT69" s="61"/>
      <c r="FU69" s="61"/>
      <c r="FV69" s="61"/>
      <c r="FW69" s="61"/>
      <c r="FX69" s="61"/>
      <c r="FY69" s="61"/>
      <c r="FZ69" s="61"/>
      <c r="GA69" s="61"/>
      <c r="GB69" s="61"/>
      <c r="GC69" s="61"/>
      <c r="GD69" s="61"/>
      <c r="GE69" s="61"/>
      <c r="GF69" s="61"/>
      <c r="GG69" s="61"/>
      <c r="GH69" s="61"/>
      <c r="GI69" s="61"/>
      <c r="GJ69" s="61"/>
      <c r="GK69" s="61"/>
      <c r="GL69" s="61"/>
      <c r="GM69" s="61"/>
      <c r="GN69" s="61"/>
      <c r="GO69" s="61"/>
      <c r="GP69" s="61"/>
      <c r="GQ69" s="61"/>
      <c r="GR69" s="61"/>
      <c r="GS69" s="61"/>
      <c r="GT69" s="61"/>
      <c r="GU69" s="61"/>
      <c r="GV69" s="61"/>
      <c r="GW69" s="61"/>
      <c r="GX69" s="61"/>
      <c r="GY69" s="61"/>
      <c r="GZ69" s="61"/>
      <c r="HA69" s="61"/>
      <c r="HB69" s="61"/>
      <c r="HC69" s="61"/>
      <c r="HD69" s="61"/>
      <c r="HE69" s="61"/>
      <c r="HF69" s="61"/>
      <c r="HG69" s="61"/>
      <c r="HH69" s="61"/>
      <c r="HI69" s="61"/>
      <c r="HJ69" s="61"/>
      <c r="HK69" s="61"/>
      <c r="HL69" s="61"/>
      <c r="HM69" s="61"/>
      <c r="HN69" s="61"/>
      <c r="HO69" s="61"/>
      <c r="HP69" s="61"/>
      <c r="HQ69" s="61"/>
      <c r="HR69" s="61"/>
      <c r="HS69" s="61"/>
      <c r="HT69" s="61"/>
      <c r="HU69" s="61"/>
      <c r="HV69" s="61"/>
      <c r="HW69" s="61"/>
      <c r="HX69" s="61"/>
      <c r="HY69" s="61"/>
      <c r="HZ69" s="61"/>
      <c r="IA69" s="61"/>
      <c r="IB69" s="61"/>
      <c r="IC69" s="61"/>
      <c r="ID69" s="61"/>
      <c r="IE69" s="61"/>
      <c r="IF69" s="61"/>
      <c r="IG69" s="61"/>
      <c r="IH69" s="61"/>
      <c r="II69" s="61"/>
      <c r="IJ69" s="61"/>
      <c r="IK69" s="61"/>
      <c r="IL69" s="61"/>
      <c r="IM69" s="61"/>
      <c r="IN69" s="61"/>
      <c r="IO69" s="61"/>
      <c r="IP69" s="61"/>
      <c r="IQ69" s="61"/>
      <c r="IR69" s="61"/>
      <c r="IS69" s="61"/>
      <c r="IT69" s="61"/>
      <c r="IU69" s="61"/>
      <c r="IV69" s="61"/>
    </row>
    <row r="70" spans="1:256" ht="12.75">
      <c r="A70" s="5" t="s">
        <v>70</v>
      </c>
      <c r="B70" s="28">
        <f>B27^2*$B$5*SIN(B22)-$D$10*$B$5*COS(B22)+$B$6*B62*B67^2-B68^2*$B$7*B64</f>
        <v>2.6027456947227385</v>
      </c>
      <c r="C70" s="28">
        <f>C27^2*$B$5*SIN(C22)-$D$10*$B$5*COS(C22)+$B$6*C62*C67^2-C68^2*$B$7*C64</f>
        <v>5.969613986719145</v>
      </c>
      <c r="D70" s="28">
        <f>D27^2*$B$5*SIN(D22)-$D$10*$B$5*COS(D22)+$B$6*D62*D67^2-D68^2*$B$7*D64</f>
        <v>5.049807162440743</v>
      </c>
      <c r="E70" s="28">
        <f>E27^2*$B$5*SIN(E22)-$D$10*$B$5*COS(E22)+$B$6*E62*E67^2-E68^2*$B$7*E64</f>
        <v>3.9057873773880605</v>
      </c>
      <c r="F70" s="28">
        <f>F27^2*$B$5*SIN(F22)-$D$10*$B$5*COS(F22)+$B$6*F62*F67^2-F68^2*$B$7*F64</f>
        <v>3.1509367937867934</v>
      </c>
      <c r="G70" s="28">
        <f>G27^2*$B$5*SIN(G22)-$D$10*$B$5*COS(G22)+$B$6*G62*G67^2-G68^2*$B$7*G64</f>
        <v>2.6554944310939033</v>
      </c>
      <c r="H70" s="28">
        <f>H27^2*$B$5*SIN(H22)-$D$10*$B$5*COS(H22)+$B$6*H62*H67^2-H68^2*$B$7*H64</f>
        <v>2.28846032897936</v>
      </c>
      <c r="I70" s="28">
        <f>I27^2*$B$5*SIN(I22)-$D$10*$B$5*COS(I22)+$B$6*I62*I67^2-I68^2*$B$7*I64</f>
        <v>1.965890484076409</v>
      </c>
      <c r="J70" s="28">
        <f>J27^2*$B$5*SIN(J22)-$D$10*$B$5*COS(J22)+$B$6*J62*J67^2-J68^2*$B$7*J64</f>
        <v>1.6336402215633394</v>
      </c>
      <c r="K70" s="28">
        <f>K27^2*$B$5*SIN(K22)-$D$10*$B$5*COS(K22)+$B$6*K62*K67^2-K68^2*$B$7*K64</f>
        <v>1.2578047864994413</v>
      </c>
      <c r="L70" s="28">
        <f>L27^2*$B$5*SIN(L22)-$D$10*$B$5*COS(L22)+$B$6*L62*L67^2-L68^2*$B$7*L64</f>
        <v>0.8239040409095499</v>
      </c>
      <c r="M70" s="28">
        <f>M27^2*$B$5*SIN(M22)-$D$10*$B$5*COS(M22)+$B$6*M62*M67^2-M68^2*$B$7*M64</f>
        <v>0.33897812214059964</v>
      </c>
      <c r="N70" s="28">
        <f>N27^2*$B$5*SIN(N22)-$D$10*$B$5*COS(N22)+$B$6*N62*N67^2-N68^2*$B$7*N64</f>
        <v>-0.17020223278868463</v>
      </c>
      <c r="O70" s="28">
        <f>O27^2*$B$5*SIN(O22)-$D$10*$B$5*COS(O22)+$B$6*O62*O67^2-O68^2*$B$7*O64</f>
        <v>-0.6669573823255747</v>
      </c>
      <c r="P70" s="28">
        <f>P27^2*$B$5*SIN(P22)-$D$10*$B$5*COS(P22)+$B$6*P62*P67^2-P68^2*$B$7*P64</f>
        <v>-1.11973075197336</v>
      </c>
      <c r="Q70" s="28">
        <f>Q27^2*$B$5*SIN(Q22)-$D$10*$B$5*COS(Q22)+$B$6*Q62*Q67^2-Q68^2*$B$7*Q64</f>
        <v>-1.5143408152969928</v>
      </c>
      <c r="R70" s="28">
        <f>R27^2*$B$5*SIN(R22)-$D$10*$B$5*COS(R22)+$B$6*R62*R67^2-R68^2*$B$7*R64</f>
        <v>-1.8582717239694815</v>
      </c>
      <c r="S70" s="28">
        <f>S27^2*$B$5*SIN(S22)-$D$10*$B$5*COS(S22)+$B$6*S62*S67^2-S68^2*$B$7*S64</f>
        <v>-2.179144052777282</v>
      </c>
      <c r="T70" s="28">
        <f>T27^2*$B$5*SIN(T22)-$D$10*$B$5*COS(T22)+$B$6*T62*T67^2-T68^2*$B$7*T64</f>
        <v>-2.5238226225756204</v>
      </c>
      <c r="U70" s="28">
        <f>U27^2*$B$5*SIN(U22)-$D$10*$B$5*COS(U22)+$B$6*U62*U67^2-U68^2*$B$7*U64</f>
        <v>-2.964562377361082</v>
      </c>
      <c r="V70" s="28">
        <f>V27^2*$B$5*SIN(V22)-$D$10*$B$5*COS(V22)+$B$6*V62*V67^2-V68^2*$B$7*V64</f>
        <v>-3.6152232760083507</v>
      </c>
      <c r="W70" s="28">
        <f>W27^2*$B$5*SIN(W22)-$D$10*$B$5*COS(W22)+$B$6*W62*W67^2-W68^2*$B$7*W64</f>
        <v>-4.627205063372639</v>
      </c>
      <c r="X70" s="28">
        <f>X27^2*$B$5*SIN(X22)-$D$10*$B$5*COS(X22)+$B$6*X62*X67^2-X68^2*$B$7*X64</f>
        <v>-5.834904571444903</v>
      </c>
      <c r="Y70" s="28">
        <f>Y27^2*$B$5*SIN(Y22)-$D$10*$B$5*COS(Y22)+$B$6*Y62*Y67^2-Y68^2*$B$7*Y64</f>
        <v>-4.5652698404103695</v>
      </c>
      <c r="Z70" s="28">
        <f>Z27^2*$B$5*SIN(Z22)-$D$10*$B$5*COS(Z22)+$B$6*Z62*Z67^2-Z68^2*$B$7*Z64</f>
        <v>2.6027456947227243</v>
      </c>
      <c r="AA70" s="56">
        <f>AA27^2*$B$5*SIN(AA22)-$D$10*$B$5*COS(AA22)+$B$6*AA62*AA67^2-AA68^2*$B$7*AA64</f>
        <v>0</v>
      </c>
      <c r="AB70" s="61"/>
      <c r="AC70" s="61"/>
      <c r="AD70" s="61"/>
      <c r="AE70" s="61"/>
      <c r="AF70" s="61"/>
      <c r="AG70" s="61"/>
      <c r="AH70" s="61"/>
      <c r="AI70" s="61"/>
      <c r="AJ70" s="61"/>
      <c r="AK70" s="61"/>
      <c r="AL70" s="61"/>
      <c r="AM70" s="61"/>
      <c r="AN70" s="61"/>
      <c r="AO70" s="61"/>
      <c r="AP70" s="61"/>
      <c r="AQ70" s="61"/>
      <c r="AR70" s="61"/>
      <c r="AS70" s="61"/>
      <c r="AT70" s="61"/>
      <c r="AU70" s="61"/>
      <c r="AV70" s="61"/>
      <c r="AW70" s="61"/>
      <c r="AX70" s="61"/>
      <c r="AY70" s="61"/>
      <c r="AZ70" s="61"/>
      <c r="BA70" s="61"/>
      <c r="BB70" s="61"/>
      <c r="BC70" s="61"/>
      <c r="BD70" s="61"/>
      <c r="BE70" s="61"/>
      <c r="BF70" s="61"/>
      <c r="BG70" s="61"/>
      <c r="BH70" s="61"/>
      <c r="BI70" s="61"/>
      <c r="BJ70" s="61"/>
      <c r="BK70" s="61"/>
      <c r="BL70" s="61"/>
      <c r="BM70" s="61"/>
      <c r="BN70" s="61"/>
      <c r="BO70" s="61"/>
      <c r="BP70" s="61"/>
      <c r="BQ70" s="61"/>
      <c r="BR70" s="61"/>
      <c r="BS70" s="61"/>
      <c r="BT70" s="61"/>
      <c r="BU70" s="61"/>
      <c r="BV70" s="61"/>
      <c r="BW70" s="61"/>
      <c r="BX70" s="61"/>
      <c r="BY70" s="61"/>
      <c r="BZ70" s="61"/>
      <c r="CA70" s="61"/>
      <c r="CB70" s="61"/>
      <c r="CC70" s="61"/>
      <c r="CD70" s="61"/>
      <c r="CE70" s="61"/>
      <c r="CF70" s="61"/>
      <c r="CG70" s="61"/>
      <c r="CH70" s="61"/>
      <c r="CI70" s="61"/>
      <c r="CJ70" s="61"/>
      <c r="CK70" s="61"/>
      <c r="CL70" s="61"/>
      <c r="CM70" s="61"/>
      <c r="CN70" s="61"/>
      <c r="CO70" s="61"/>
      <c r="CP70" s="61"/>
      <c r="CQ70" s="61"/>
      <c r="CR70" s="61"/>
      <c r="CS70" s="61"/>
      <c r="CT70" s="61"/>
      <c r="CU70" s="61"/>
      <c r="CV70" s="61"/>
      <c r="CW70" s="61"/>
      <c r="CX70" s="61"/>
      <c r="CY70" s="61"/>
      <c r="CZ70" s="61"/>
      <c r="DA70" s="61"/>
      <c r="DB70" s="61"/>
      <c r="DC70" s="61"/>
      <c r="DD70" s="61"/>
      <c r="DE70" s="61"/>
      <c r="DF70" s="61"/>
      <c r="DG70" s="61"/>
      <c r="DH70" s="61"/>
      <c r="DI70" s="61"/>
      <c r="DJ70" s="61"/>
      <c r="DK70" s="61"/>
      <c r="DL70" s="61"/>
      <c r="DM70" s="61"/>
      <c r="DN70" s="61"/>
      <c r="DO70" s="61"/>
      <c r="DP70" s="61"/>
      <c r="DQ70" s="61"/>
      <c r="DR70" s="61"/>
      <c r="DS70" s="61"/>
      <c r="DT70" s="61"/>
      <c r="DU70" s="61"/>
      <c r="DV70" s="61"/>
      <c r="DW70" s="61"/>
      <c r="DX70" s="61"/>
      <c r="DY70" s="61"/>
      <c r="DZ70" s="61"/>
      <c r="EA70" s="61"/>
      <c r="EB70" s="61"/>
      <c r="EC70" s="61"/>
      <c r="ED70" s="61"/>
      <c r="EE70" s="61"/>
      <c r="EF70" s="61"/>
      <c r="EG70" s="61"/>
      <c r="EH70" s="61"/>
      <c r="EI70" s="61"/>
      <c r="EJ70" s="61"/>
      <c r="EK70" s="61"/>
      <c r="EL70" s="61"/>
      <c r="EM70" s="61"/>
      <c r="EN70" s="61"/>
      <c r="EO70" s="61"/>
      <c r="EP70" s="61"/>
      <c r="EQ70" s="61"/>
      <c r="ER70" s="61"/>
      <c r="ES70" s="61"/>
      <c r="ET70" s="61"/>
      <c r="EU70" s="61"/>
      <c r="EV70" s="61"/>
      <c r="EW70" s="61"/>
      <c r="EX70" s="61"/>
      <c r="EY70" s="61"/>
      <c r="EZ70" s="61"/>
      <c r="FA70" s="61"/>
      <c r="FB70" s="61"/>
      <c r="FC70" s="61"/>
      <c r="FD70" s="61"/>
      <c r="FE70" s="61"/>
      <c r="FF70" s="61"/>
      <c r="FG70" s="61"/>
      <c r="FH70" s="61"/>
      <c r="FI70" s="61"/>
      <c r="FJ70" s="61"/>
      <c r="FK70" s="61"/>
      <c r="FL70" s="61"/>
      <c r="FM70" s="61"/>
      <c r="FN70" s="61"/>
      <c r="FO70" s="61"/>
      <c r="FP70" s="61"/>
      <c r="FQ70" s="61"/>
      <c r="FR70" s="61"/>
      <c r="FS70" s="61"/>
      <c r="FT70" s="61"/>
      <c r="FU70" s="61"/>
      <c r="FV70" s="61"/>
      <c r="FW70" s="61"/>
      <c r="FX70" s="61"/>
      <c r="FY70" s="61"/>
      <c r="FZ70" s="61"/>
      <c r="GA70" s="61"/>
      <c r="GB70" s="61"/>
      <c r="GC70" s="61"/>
      <c r="GD70" s="61"/>
      <c r="GE70" s="61"/>
      <c r="GF70" s="61"/>
      <c r="GG70" s="61"/>
      <c r="GH70" s="61"/>
      <c r="GI70" s="61"/>
      <c r="GJ70" s="61"/>
      <c r="GK70" s="61"/>
      <c r="GL70" s="61"/>
      <c r="GM70" s="61"/>
      <c r="GN70" s="61"/>
      <c r="GO70" s="61"/>
      <c r="GP70" s="61"/>
      <c r="GQ70" s="61"/>
      <c r="GR70" s="61"/>
      <c r="GS70" s="61"/>
      <c r="GT70" s="61"/>
      <c r="GU70" s="61"/>
      <c r="GV70" s="61"/>
      <c r="GW70" s="61"/>
      <c r="GX70" s="61"/>
      <c r="GY70" s="61"/>
      <c r="GZ70" s="61"/>
      <c r="HA70" s="61"/>
      <c r="HB70" s="61"/>
      <c r="HC70" s="61"/>
      <c r="HD70" s="61"/>
      <c r="HE70" s="61"/>
      <c r="HF70" s="61"/>
      <c r="HG70" s="61"/>
      <c r="HH70" s="61"/>
      <c r="HI70" s="61"/>
      <c r="HJ70" s="61"/>
      <c r="HK70" s="61"/>
      <c r="HL70" s="61"/>
      <c r="HM70" s="61"/>
      <c r="HN70" s="61"/>
      <c r="HO70" s="61"/>
      <c r="HP70" s="61"/>
      <c r="HQ70" s="61"/>
      <c r="HR70" s="61"/>
      <c r="HS70" s="61"/>
      <c r="HT70" s="61"/>
      <c r="HU70" s="61"/>
      <c r="HV70" s="61"/>
      <c r="HW70" s="61"/>
      <c r="HX70" s="61"/>
      <c r="HY70" s="61"/>
      <c r="HZ70" s="61"/>
      <c r="IA70" s="61"/>
      <c r="IB70" s="61"/>
      <c r="IC70" s="61"/>
      <c r="ID70" s="61"/>
      <c r="IE70" s="61"/>
      <c r="IF70" s="61"/>
      <c r="IG70" s="61"/>
      <c r="IH70" s="61"/>
      <c r="II70" s="61"/>
      <c r="IJ70" s="61"/>
      <c r="IK70" s="61"/>
      <c r="IL70" s="61"/>
      <c r="IM70" s="61"/>
      <c r="IN70" s="61"/>
      <c r="IO70" s="61"/>
      <c r="IP70" s="61"/>
      <c r="IQ70" s="61"/>
      <c r="IR70" s="61"/>
      <c r="IS70" s="61"/>
      <c r="IT70" s="61"/>
      <c r="IU70" s="61"/>
      <c r="IV70" s="61"/>
    </row>
    <row r="71" spans="1:27" ht="12.75">
      <c r="A71" s="5" t="s">
        <v>54</v>
      </c>
      <c r="B71" s="5">
        <f>-(($B$7*(B69*COS(B61)+B70*SIN(B61))/B66))</f>
        <v>0.6297133457843586</v>
      </c>
      <c r="C71" s="5">
        <f>-(($B$7*(C69*COS(C61)+C70*SIN(C61))/C66))</f>
        <v>2.088057827310414</v>
      </c>
      <c r="D71" s="5">
        <f>-(($B$7*(D69*COS(D61)+D70*SIN(D61))/D66))</f>
        <v>1.4095915500321403</v>
      </c>
      <c r="E71" s="5">
        <f>-(($B$7*(E69*COS(E61)+E70*SIN(E61))/E66))</f>
        <v>0.8101441371716197</v>
      </c>
      <c r="F71" s="5">
        <f>-(($B$7*(F69*COS(F61)+F70*SIN(F61))/F66))</f>
        <v>0.4945448862119043</v>
      </c>
      <c r="G71" s="5">
        <f>-(($B$7*(G69*COS(G61)+G70*SIN(G61))/G66))</f>
        <v>0.33863236919729567</v>
      </c>
      <c r="H71" s="5">
        <f>-(($B$7*(H69*COS(H61)+H70*SIN(H61))/H66))</f>
        <v>0.26328260186364655</v>
      </c>
      <c r="I71" s="5">
        <f>-(($B$7*(I69*COS(I61)+I70*SIN(I61))/I66))</f>
        <v>0.22991778742815858</v>
      </c>
      <c r="J71" s="5">
        <f>-(($B$7*(J69*COS(J61)+J70*SIN(J61))/J66))</f>
        <v>0.21895554386972957</v>
      </c>
      <c r="K71" s="5">
        <f>-(($B$7*(K69*COS(K61)+K70*SIN(K61))/K66))</f>
        <v>0.2186929199250997</v>
      </c>
      <c r="L71" s="5">
        <f>-(($B$7*(L69*COS(L61)+L70*SIN(L61))/L66))</f>
        <v>0.22047814796594079</v>
      </c>
      <c r="M71" s="5">
        <f>-(($B$7*(M69*COS(M61)+M70*SIN(M61))/M66))</f>
        <v>0.217233024393793</v>
      </c>
      <c r="N71" s="5">
        <f>-(($B$7*(N69*COS(N61)+N70*SIN(N61))/N66))</f>
        <v>0.2038218886123674</v>
      </c>
      <c r="O71" s="5">
        <f>-(($B$7*(O69*COS(O61)+O70*SIN(O61))/O66))</f>
        <v>0.17781147697590996</v>
      </c>
      <c r="P71" s="5">
        <f>-(($B$7*(P69*COS(P61)+P70*SIN(P61))/P66))</f>
        <v>0.1391963382979494</v>
      </c>
      <c r="Q71" s="5">
        <f>-(($B$7*(Q69*COS(Q61)+Q70*SIN(Q61))/Q66))</f>
        <v>0.08863297383800108</v>
      </c>
      <c r="R71" s="5">
        <f>-(($B$7*(R69*COS(R61)+R70*SIN(R61))/R66))</f>
        <v>0.02479363082912148</v>
      </c>
      <c r="S71" s="5">
        <f>-(($B$7*(S69*COS(S61)+S70*SIN(S61))/S66))</f>
        <v>-0.05876566729058884</v>
      </c>
      <c r="T71" s="5">
        <f>-(($B$7*(T69*COS(T61)+T70*SIN(T61))/T66))</f>
        <v>-0.17839012749456606</v>
      </c>
      <c r="U71" s="5">
        <f>-(($B$7*(U69*COS(U61)+U70*SIN(U61))/U66))</f>
        <v>-0.37048372626966714</v>
      </c>
      <c r="V71" s="5">
        <f>-(($B$7*(V69*COS(V61)+V70*SIN(V61))/V66))</f>
        <v>-0.7144690973785978</v>
      </c>
      <c r="W71" s="5">
        <f>-(($B$7*(W69*COS(W61)+W70*SIN(W61))/W66))</f>
        <v>-1.3686711501935493</v>
      </c>
      <c r="X71" s="5">
        <f>-(($B$7*(X69*COS(X61)+X70*SIN(X61))/X66))</f>
        <v>-2.447886605630437</v>
      </c>
      <c r="Y71" s="5">
        <f>-(($B$7*(Y69*COS(Y61)+Y70*SIN(Y61))/Y66))</f>
        <v>-2.6324164088532576</v>
      </c>
      <c r="Z71" s="5">
        <f>-(($B$7*(Z69*COS(Z61)+Z70*SIN(Z61))/Z66))</f>
        <v>0.6297133457843517</v>
      </c>
      <c r="AA71" s="58">
        <f>-(($B$7*(AA69*COS(AA61)+AA70*SIN(AA61))/AA66))</f>
        <v>0</v>
      </c>
    </row>
    <row r="72" spans="1:27" ht="12.75">
      <c r="A72" s="5" t="s">
        <v>62</v>
      </c>
      <c r="B72" s="5">
        <f>-($B$6*(B70*SIN(B58)+B69*COS(B58))/B66)</f>
        <v>1.8418690309300167</v>
      </c>
      <c r="C72" s="5">
        <f>-($B$6*(C70*SIN(C58)+C69*COS(C58))/C66)</f>
        <v>2.7766534348826095</v>
      </c>
      <c r="D72" s="5">
        <f>-($B$6*(D70*SIN(D58)+D69*COS(D58))/D66)</f>
        <v>1.6894642418253896</v>
      </c>
      <c r="E72" s="5">
        <f>-($B$6*(E70*SIN(E58)+E69*COS(E58))/E66)</f>
        <v>0.8876839206031311</v>
      </c>
      <c r="F72" s="5">
        <f>-($B$6*(F70*SIN(F58)+F69*COS(F58))/F66)</f>
        <v>0.4623922061596313</v>
      </c>
      <c r="G72" s="5">
        <f>-($B$6*(G70*SIN(G58)+G69*COS(G58))/G66)</f>
        <v>0.23165352874120235</v>
      </c>
      <c r="H72" s="5">
        <f>-($B$6*(H70*SIN(H58)+H69*COS(H58))/H66)</f>
        <v>0.09339444373588686</v>
      </c>
      <c r="I72" s="5">
        <f>-($B$6*(I70*SIN(I58)+I69*COS(I58))/I66)</f>
        <v>0.0003283617921632265</v>
      </c>
      <c r="J72" s="5">
        <f>-($B$6*(J70*SIN(J58)+J69*COS(J58))/J66)</f>
        <v>-0.06900704614517385</v>
      </c>
      <c r="K72" s="5">
        <f>-($B$6*(K70*SIN(K58)+K69*COS(K58))/K66)</f>
        <v>-0.12366668545426207</v>
      </c>
      <c r="L72" s="5">
        <f>-($B$6*(L70*SIN(L58)+L69*COS(L58))/L66)</f>
        <v>-0.16629808950513417</v>
      </c>
      <c r="M72" s="5">
        <f>-($B$6*(M70*SIN(M58)+M69*COS(M58))/M66)</f>
        <v>-0.1965906719420738</v>
      </c>
      <c r="N72" s="5">
        <f>-($B$6*(N70*SIN(N58)+N69*COS(N58))/N66)</f>
        <v>-0.21407198652507936</v>
      </c>
      <c r="O72" s="5">
        <f>-($B$6*(O70*SIN(O58)+O69*COS(O58))/O66)</f>
        <v>-0.22025788394167176</v>
      </c>
      <c r="P72" s="5">
        <f>-($B$6*(P70*SIN(P58)+P69*COS(P58))/P66)</f>
        <v>-0.2194406856412093</v>
      </c>
      <c r="Q72" s="5">
        <f>-($B$6*(Q70*SIN(Q58)+Q69*COS(Q58))/Q66)</f>
        <v>-0.21814426227982597</v>
      </c>
      <c r="R72" s="5">
        <f>-($B$6*(R70*SIN(R58)+R69*COS(R58))/R66)</f>
        <v>-0.22444958903188642</v>
      </c>
      <c r="S72" s="5">
        <f>-($B$6*(S70*SIN(S58)+S69*COS(S58))/S66)</f>
        <v>-0.24871038678263047</v>
      </c>
      <c r="T72" s="5">
        <f>-($B$6*(T70*SIN(T58)+T69*COS(T58))/T66)</f>
        <v>-0.30704603710652006</v>
      </c>
      <c r="U72" s="5">
        <f>-($B$6*(U70*SIN(U58)+U69*COS(U58))/U66)</f>
        <v>-0.4298806214579044</v>
      </c>
      <c r="V72" s="5">
        <f>-($B$6*(V70*SIN(V58)+V69*COS(V58))/V66)</f>
        <v>-0.6798569502563443</v>
      </c>
      <c r="W72" s="5">
        <f>-($B$6*(W70*SIN(W58)+W69*COS(W58))/W66)</f>
        <v>-1.172597861850216</v>
      </c>
      <c r="X72" s="5">
        <f>-($B$6*(X70*SIN(X58)+X69*COS(X58))/X66)</f>
        <v>-1.925295159275677</v>
      </c>
      <c r="Y72" s="5">
        <f>-($B$6*(Y70*SIN(Y58)+Y69*COS(Y58))/Y66)</f>
        <v>-1.565815663349894</v>
      </c>
      <c r="Z72" s="5">
        <f>-($B$6*(Z70*SIN(Z58)+Z69*COS(Z58))/Z66)</f>
        <v>1.8418690309300105</v>
      </c>
      <c r="AA72" s="58">
        <f>-($B$6*(AA70*SIN(AA58)+AA69*COS(AA58))/AA66)</f>
        <v>0</v>
      </c>
    </row>
    <row r="73" spans="1:2" ht="12.75">
      <c r="A73" s="24" t="s">
        <v>41</v>
      </c>
      <c r="B73" s="1" t="s">
        <v>125</v>
      </c>
    </row>
    <row r="74" spans="1:27" ht="12.75">
      <c r="A74" s="1" t="s">
        <v>42</v>
      </c>
      <c r="B74" s="1">
        <f>B33+($F$7-$F$6)*COS(B58-$B$58)-($G$7-$G$6)*SIN(B58-$B$58)</f>
        <v>7.927675901850876</v>
      </c>
      <c r="C74" s="1">
        <f>C33+($F$7-$F$6)*COS(C58-$B$58)-($G$7-$G$6)*SIN(C58-$B$58)</f>
        <v>10.686245883498223</v>
      </c>
      <c r="D74" s="1">
        <f>D33+($F$7-$F$6)*COS(D58-$B$58)-($G$7-$G$6)*SIN(D58-$B$58)</f>
        <v>11.632833841238124</v>
      </c>
      <c r="E74" s="1">
        <f>E33+($F$7-$F$6)*COS(E58-$B$58)-($G$7-$G$6)*SIN(E58-$B$58)</f>
        <v>11.449936035115162</v>
      </c>
      <c r="F74" s="1">
        <f>F33+($F$7-$F$6)*COS(F58-$B$58)-($G$7-$G$6)*SIN(F58-$B$58)</f>
        <v>10.658113394721799</v>
      </c>
      <c r="G74" s="1">
        <f>G33+($F$7-$F$6)*COS(G58-$B$58)-($G$7-$G$6)*SIN(G58-$B$58)</f>
        <v>9.525835417140511</v>
      </c>
      <c r="H74" s="1">
        <f>H33+($F$7-$F$6)*COS(H58-$B$58)-($G$7-$G$6)*SIN(H58-$B$58)</f>
        <v>8.213876468115906</v>
      </c>
      <c r="I74" s="1">
        <f>I33+($F$7-$F$6)*COS(I58-$B$58)-($G$7-$G$6)*SIN(I58-$B$58)</f>
        <v>6.838170174487961</v>
      </c>
      <c r="J74" s="1">
        <f>J33+($F$7-$F$6)*COS(J58-$B$58)-($G$7-$G$6)*SIN(J58-$B$58)</f>
        <v>5.489463879656914</v>
      </c>
      <c r="K74" s="1">
        <f>K33+($F$7-$F$6)*COS(K58-$B$58)-($G$7-$G$6)*SIN(K58-$B$58)</f>
        <v>4.237410008462737</v>
      </c>
      <c r="L74" s="1">
        <f>L33+($F$7-$F$6)*COS(L58-$B$58)-($G$7-$G$6)*SIN(L58-$B$58)</f>
        <v>3.1300168529048173</v>
      </c>
      <c r="M74" s="1">
        <f>M33+($F$7-$F$6)*COS(M58-$B$58)-($G$7-$G$6)*SIN(M58-$B$58)</f>
        <v>2.1931317527906726</v>
      </c>
      <c r="N74" s="1">
        <f>N33+($F$7-$F$6)*COS(N58-$B$58)-($G$7-$G$6)*SIN(N58-$B$58)</f>
        <v>1.4321807518795562</v>
      </c>
      <c r="O74" s="1">
        <f>O33+($F$7-$F$6)*COS(O58-$B$58)-($G$7-$G$6)*SIN(O58-$B$58)</f>
        <v>0.836749452559491</v>
      </c>
      <c r="P74" s="1">
        <f>P33+($F$7-$F$6)*COS(P58-$B$58)-($G$7-$G$6)*SIN(P58-$B$58)</f>
        <v>0.3870955694247187</v>
      </c>
      <c r="Q74" s="1">
        <f>Q33+($F$7-$F$6)*COS(Q58-$B$58)-($G$7-$G$6)*SIN(Q58-$B$58)</f>
        <v>0.060849202201005925</v>
      </c>
      <c r="R74" s="1">
        <f>R33+($F$7-$F$6)*COS(R58-$B$58)-($G$7-$G$6)*SIN(R58-$B$58)</f>
        <v>-0.1614875938280691</v>
      </c>
      <c r="S74" s="1">
        <f>S33+($F$7-$F$6)*COS(S58-$B$58)-($G$7-$G$6)*SIN(S58-$B$58)</f>
        <v>-0.29237317695335396</v>
      </c>
      <c r="T74" s="1">
        <f>T33+($F$7-$F$6)*COS(T58-$B$58)-($G$7-$G$6)*SIN(T58-$B$58)</f>
        <v>-0.333014372370219</v>
      </c>
      <c r="U74" s="1">
        <f>U33+($F$7-$F$6)*COS(U58-$B$58)-($G$7-$G$6)*SIN(U58-$B$58)</f>
        <v>-0.2658110487886738</v>
      </c>
      <c r="V74" s="1">
        <f>V33+($F$7-$F$6)*COS(V58-$B$58)-($G$7-$G$6)*SIN(V58-$B$58)</f>
        <v>-0.03577113173559976</v>
      </c>
      <c r="W74" s="1">
        <f>W33+($F$7-$F$6)*COS(W58-$B$58)-($G$7-$G$6)*SIN(W58-$B$58)</f>
        <v>0.4991544782204169</v>
      </c>
      <c r="X74" s="1">
        <f>X33+($F$7-$F$6)*COS(X58-$B$58)-($G$7-$G$6)*SIN(X58-$B$58)</f>
        <v>1.690559064136961</v>
      </c>
      <c r="Y74" s="1">
        <f>Y33+($F$7-$F$6)*COS(Y58-$B$58)-($G$7-$G$6)*SIN(Y58-$B$58)</f>
        <v>4.199253039171384</v>
      </c>
      <c r="Z74" s="1">
        <f>Z33+($F$7-$F$6)*COS(Z58-$B$58)-($G$7-$G$6)*SIN(Z58-$B$58)</f>
        <v>7.927675901850869</v>
      </c>
      <c r="AA74" s="1">
        <f>AA33+($F$7-$F$6)*COS(AA58-$B$58)-($G$7-$G$6)*SIN(AA58-$B$58)</f>
        <v>1.6666666666666667</v>
      </c>
    </row>
    <row r="75" spans="1:27" ht="12.75">
      <c r="A75" s="1" t="s">
        <v>43</v>
      </c>
      <c r="B75" s="1">
        <f>B34+($F$7-$F$6)*SIN(B58-$B$58)+($G$7-$G$6)*COS(B58-$B$58)</f>
        <v>9.991768714711277</v>
      </c>
      <c r="C75" s="1">
        <f>C34+($F$7-$F$6)*SIN(C58-$B$58)+($G$7-$G$6)*COS(C58-$B$58)</f>
        <v>9.71924907239631</v>
      </c>
      <c r="D75" s="1">
        <f>D34+($F$7-$F$6)*SIN(D58-$B$58)+($G$7-$G$6)*COS(D58-$B$58)</f>
        <v>9.439983919389693</v>
      </c>
      <c r="E75" s="1">
        <f>E34+($F$7-$F$6)*SIN(E58-$B$58)+($G$7-$G$6)*COS(E58-$B$58)</f>
        <v>9.501935992167397</v>
      </c>
      <c r="F75" s="1">
        <f>F34+($F$7-$F$6)*SIN(F58-$B$58)+($G$7-$G$6)*COS(F58-$B$58)</f>
        <v>9.726016536392</v>
      </c>
      <c r="G75" s="1">
        <f>G34+($F$7-$F$6)*SIN(G58-$B$58)+($G$7-$G$6)*COS(G58-$B$58)</f>
        <v>9.928642343246914</v>
      </c>
      <c r="H75" s="1">
        <f>H34+($F$7-$F$6)*SIN(H58-$B$58)+($G$7-$G$6)*COS(H58-$B$58)</f>
        <v>9.999286477411896</v>
      </c>
      <c r="I75" s="1">
        <f>I34+($F$7-$F$6)*SIN(I58-$B$58)+($G$7-$G$6)*COS(I58-$B$58)</f>
        <v>9.88759258507507</v>
      </c>
      <c r="J75" s="1">
        <f>J34+($F$7-$F$6)*SIN(J58-$B$58)+($G$7-$G$6)*COS(J58-$B$58)</f>
        <v>9.587095834007613</v>
      </c>
      <c r="K75" s="1">
        <f>K34+($F$7-$F$6)*SIN(K58-$B$58)+($G$7-$G$6)*COS(K58-$B$58)</f>
        <v>9.122686672070953</v>
      </c>
      <c r="L75" s="1">
        <f>L34+($F$7-$F$6)*SIN(L58-$B$58)+($G$7-$G$6)*COS(L58-$B$58)</f>
        <v>8.53964270941712</v>
      </c>
      <c r="M75" s="1">
        <f>M34+($F$7-$F$6)*SIN(M58-$B$58)+($G$7-$G$6)*COS(M58-$B$58)</f>
        <v>7.892903429682982</v>
      </c>
      <c r="N75" s="1">
        <f>N34+($F$7-$F$6)*SIN(N58-$B$58)+($G$7-$G$6)*COS(N58-$B$58)</f>
        <v>7.23699475248489</v>
      </c>
      <c r="O75" s="1">
        <f>O34+($F$7-$F$6)*SIN(O58-$B$58)+($G$7-$G$6)*COS(O58-$B$58)</f>
        <v>6.618249777586351</v>
      </c>
      <c r="P75" s="1">
        <f>P34+($F$7-$F$6)*SIN(P58-$B$58)+($G$7-$G$6)*COS(P58-$B$58)</f>
        <v>6.071021775568967</v>
      </c>
      <c r="Q75" s="1">
        <f>Q34+($F$7-$F$6)*SIN(Q58-$B$58)+($G$7-$G$6)*COS(Q58-$B$58)</f>
        <v>5.618363311513756</v>
      </c>
      <c r="R75" s="1">
        <f>R34+($F$7-$F$6)*SIN(R58-$B$58)+($G$7-$G$6)*COS(R58-$B$58)</f>
        <v>5.276174505781695</v>
      </c>
      <c r="S75" s="1">
        <f>S34+($F$7-$F$6)*SIN(S58-$B$58)+($G$7-$G$6)*COS(S58-$B$58)</f>
        <v>5.059366284268995</v>
      </c>
      <c r="T75" s="1">
        <f>T34+($F$7-$F$6)*SIN(T58-$B$58)+($G$7-$G$6)*COS(T58-$B$58)</f>
        <v>4.989430573106187</v>
      </c>
      <c r="U75" s="1">
        <f>U34+($F$7-$F$6)*SIN(U58-$B$58)+($G$7-$G$6)*COS(U58-$B$58)</f>
        <v>5.104382028749369</v>
      </c>
      <c r="V75" s="1">
        <f>V34+($F$7-$F$6)*SIN(V58-$B$58)+($G$7-$G$6)*COS(V58-$B$58)</f>
        <v>5.473398437238349</v>
      </c>
      <c r="W75" s="1">
        <f>W34+($F$7-$F$6)*SIN(W58-$B$58)+($G$7-$G$6)*COS(W58-$B$58)</f>
        <v>6.2149530703056515</v>
      </c>
      <c r="X75" s="1">
        <f>X34+($F$7-$F$6)*SIN(X58-$B$58)+($G$7-$G$6)*COS(X58-$B$58)</f>
        <v>7.474861203293516</v>
      </c>
      <c r="Y75" s="1">
        <f>Y34+($F$7-$F$6)*SIN(Y58-$B$58)+($G$7-$G$6)*COS(Y58-$B$58)</f>
        <v>9.105458808946524</v>
      </c>
      <c r="Z75" s="1">
        <f>Z34+($F$7-$F$6)*SIN(Z58-$B$58)+($G$7-$G$6)*COS(Z58-$B$58)</f>
        <v>9.991768714711277</v>
      </c>
      <c r="AA75" s="1">
        <f>AA34+($F$7-$F$6)*SIN(AA58-$B$58)+($G$7-$G$6)*COS(AA58-$B$58)</f>
        <v>9.860132971832693</v>
      </c>
    </row>
    <row r="76" spans="1:27" ht="12.75">
      <c r="A76" s="1" t="s">
        <v>25</v>
      </c>
      <c r="B76" s="1">
        <f>B35-B67*(B75-B34)</f>
        <v>13.888647488399844</v>
      </c>
      <c r="C76" s="1">
        <f>C35-C67*(C75-C34)</f>
        <v>6.7651000994304145</v>
      </c>
      <c r="D76" s="1">
        <f>D35-D67*(D75-D34)</f>
        <v>1.011898377108158</v>
      </c>
      <c r="E76" s="1">
        <f>E35-E67*(E75-E34)</f>
        <v>-2.088739413732889</v>
      </c>
      <c r="F76" s="1">
        <f>F35-F67*(F75-F34)</f>
        <v>-3.799009693737286</v>
      </c>
      <c r="G76" s="1">
        <f>G35-G67*(G75-G34)</f>
        <v>-4.752076526767169</v>
      </c>
      <c r="H76" s="1">
        <f>H35-H67*(H75-H34)</f>
        <v>-5.197775162862162</v>
      </c>
      <c r="I76" s="1">
        <f>I35-I67*(I75-I34)</f>
        <v>-5.254251360717094</v>
      </c>
      <c r="J76" s="1">
        <f>J35-J67*(J75-J34)</f>
        <v>-5.004690784824523</v>
      </c>
      <c r="K76" s="1">
        <f>K35-K67*(K75-K34)</f>
        <v>-4.529680727763543</v>
      </c>
      <c r="L76" s="1">
        <f>L35-L67*(L75-L34)</f>
        <v>-3.9138301853853816</v>
      </c>
      <c r="M76" s="1">
        <f>M35-M67*(M75-M34)</f>
        <v>-3.240291336914684</v>
      </c>
      <c r="N76" s="1">
        <f>N35-N67*(N75-N34)</f>
        <v>-2.580008701314388</v>
      </c>
      <c r="O76" s="1">
        <f>O35-O67*(O75-O34)</f>
        <v>-1.9817603765454603</v>
      </c>
      <c r="P76" s="1">
        <f>P35-P67*(P75-P34)</f>
        <v>-1.4679348013470777</v>
      </c>
      <c r="Q76" s="1">
        <f>Q35-Q67*(Q75-Q34)</f>
        <v>-1.0370695816207989</v>
      </c>
      <c r="R76" s="1">
        <f>R35-R67*(R75-R34)</f>
        <v>-0.6696306402173295</v>
      </c>
      <c r="S76" s="1">
        <f>S35-S67*(S75-S34)</f>
        <v>-0.33145144230973056</v>
      </c>
      <c r="T76" s="1">
        <f>T35-T67*(T75-T34)</f>
        <v>0.03115265244188148</v>
      </c>
      <c r="U76" s="1">
        <f>U35-U67*(U75-U34)</f>
        <v>0.5145016602476273</v>
      </c>
      <c r="V76" s="1">
        <f>V35-V67*(V75-V34)</f>
        <v>1.325925145815713</v>
      </c>
      <c r="W76" s="1">
        <f>W35-W67*(W75-W34)</f>
        <v>2.9702732127704774</v>
      </c>
      <c r="X76" s="1">
        <f>X35-X67*(X75-X34)</f>
        <v>6.59281133989806</v>
      </c>
      <c r="Y76" s="1">
        <f>Y35-Y67*(Y75-Y34)</f>
        <v>12.746590407852718</v>
      </c>
      <c r="Z76" s="1">
        <f>Z35-Z67*(Z75-Z34)</f>
        <v>13.888647488399847</v>
      </c>
      <c r="AA76" s="1">
        <f>AA35-AA67*(AA75-AA34)</f>
        <v>0</v>
      </c>
    </row>
    <row r="77" spans="1:27" ht="12.75">
      <c r="A77" s="1" t="s">
        <v>26</v>
      </c>
      <c r="B77" s="1">
        <f>B36+B67*(B74-B33)</f>
        <v>0.5638674420690242</v>
      </c>
      <c r="C77" s="1">
        <f>C36+C67*(C74-C33)</f>
        <v>-1.6377488434039096</v>
      </c>
      <c r="D77" s="1">
        <f>D36+D67*(D74-D33)</f>
        <v>-0.35368272210279805</v>
      </c>
      <c r="E77" s="1">
        <f>E36+E67*(E74-E33)</f>
        <v>0.6850994266351851</v>
      </c>
      <c r="F77" s="1">
        <f>F36+F67*(F74-F33)</f>
        <v>0.9080656973978627</v>
      </c>
      <c r="G77" s="1">
        <f>G36+G67*(G74-G33)</f>
        <v>0.5707589179537125</v>
      </c>
      <c r="H77" s="1">
        <f>H36+H67*(H74-H33)</f>
        <v>-0.062095423354769086</v>
      </c>
      <c r="I77" s="1">
        <f>I36+I67*(I74-I33)</f>
        <v>-0.7945273831079602</v>
      </c>
      <c r="J77" s="1">
        <f>J36+J67*(J74-J33)</f>
        <v>-1.4845671196455292</v>
      </c>
      <c r="K77" s="1">
        <f>K36+K67*(K74-K33)</f>
        <v>-2.0337457170226063</v>
      </c>
      <c r="L77" s="1">
        <f>L36+L67*(L74-L33)</f>
        <v>-2.384748144410877</v>
      </c>
      <c r="M77" s="1">
        <f>M36+M67*(M74-M33)</f>
        <v>-2.5207507181094906</v>
      </c>
      <c r="N77" s="1">
        <f>N36+N67*(N74-N33)</f>
        <v>-2.4602800358719996</v>
      </c>
      <c r="O77" s="1">
        <f>O36+O67*(O74-O33)</f>
        <v>-2.244767633986923</v>
      </c>
      <c r="P77" s="1">
        <f>P36+P67*(P74-P33)</f>
        <v>-1.9213502083554381</v>
      </c>
      <c r="Q77" s="1">
        <f>Q36+Q67*(Q74-Q33)</f>
        <v>-1.5269823578793487</v>
      </c>
      <c r="R77" s="1">
        <f>R36+R67*(R74-R33)</f>
        <v>-1.0781281721734652</v>
      </c>
      <c r="S77" s="1">
        <f>S36+S67*(S74-S33)</f>
        <v>-0.5650911009674116</v>
      </c>
      <c r="T77" s="1">
        <f>T36+T67*(T74-T33)</f>
        <v>0.054110326631562955</v>
      </c>
      <c r="U77" s="1">
        <f>U36+U67*(U74-U33)</f>
        <v>0.8667599792476421</v>
      </c>
      <c r="V77" s="1">
        <f>V36+V67*(V74-V33)</f>
        <v>2.027406954826489</v>
      </c>
      <c r="W77" s="1">
        <f>W36+W67*(W74-W33)</f>
        <v>3.74413955088005</v>
      </c>
      <c r="X77" s="1">
        <f>X36+X67*(X74-X33)</f>
        <v>5.858912471986034</v>
      </c>
      <c r="Y77" s="1">
        <f>Y36+Y67*(Y74-Y33)</f>
        <v>5.787234814689628</v>
      </c>
      <c r="Z77" s="1">
        <f>Z36+Z67*(Z74-Z33)</f>
        <v>0.563867442069033</v>
      </c>
      <c r="AA77" s="1">
        <f>AA36+AA67*(AA74-AA33)</f>
        <v>0</v>
      </c>
    </row>
    <row r="78" spans="1:27" ht="12.75">
      <c r="A78" s="1" t="s">
        <v>27</v>
      </c>
      <c r="B78" s="1">
        <f>B37-B71*(B75-B34)-B67*(B77-B36)</f>
        <v>-17.61974859422532</v>
      </c>
      <c r="C78" s="1">
        <f>C37-C71*(C75-C34)-C67*(C77-C36)</f>
        <v>-28.126944231761975</v>
      </c>
      <c r="D78" s="1">
        <f>D37-D71*(D75-D34)-D67*(D77-D36)</f>
        <v>-15.986427519088364</v>
      </c>
      <c r="E78" s="1">
        <f>E37-E71*(E75-E34)-E67*(E77-E36)</f>
        <v>-8.585316069982488</v>
      </c>
      <c r="F78" s="1">
        <f>F37-F71*(F75-F34)-F67*(F77-F36)</f>
        <v>-4.851927284906593</v>
      </c>
      <c r="G78" s="1">
        <f>G37-G71*(G75-G34)-G67*(G77-G36)</f>
        <v>-2.573183376705656</v>
      </c>
      <c r="H78" s="1">
        <f>H37-H71*(H75-H34)-H67*(H77-H36)</f>
        <v>-0.9015996902736577</v>
      </c>
      <c r="I78" s="1">
        <f>I37-I71*(I75-I34)-I67*(I77-I36)</f>
        <v>0.4189639111821408</v>
      </c>
      <c r="J78" s="1">
        <f>J37-J71*(J75-J34)-J67*(J77-J36)</f>
        <v>1.4365563149009202</v>
      </c>
      <c r="K78" s="1">
        <f>K37-K71*(K75-K34)-K67*(K77-K36)</f>
        <v>2.13798664903808</v>
      </c>
      <c r="L78" s="1">
        <f>L37-L71*(L75-L34)-L67*(L77-L36)</f>
        <v>2.5130875998255506</v>
      </c>
      <c r="M78" s="1">
        <f>M37-M71*(M75-M34)-M67*(M77-M36)</f>
        <v>2.586520631378357</v>
      </c>
      <c r="N78" s="1">
        <f>N37-N71*(N75-N34)-N67*(N77-N36)</f>
        <v>2.42633449959557</v>
      </c>
      <c r="O78" s="1">
        <f>O37-O71*(O75-O34)-O67*(O77-O36)</f>
        <v>2.129892084048183</v>
      </c>
      <c r="P78" s="1">
        <f>P37-P71*(P75-P34)-P67*(P77-P36)</f>
        <v>1.7967995516104063</v>
      </c>
      <c r="Q78" s="1">
        <f>Q37-Q71*(Q75-Q34)-Q67*(Q77-Q36)</f>
        <v>1.507472842694451</v>
      </c>
      <c r="R78" s="1">
        <f>R37-R71*(R75-R34)-R67*(R77-R36)</f>
        <v>1.3210668485080435</v>
      </c>
      <c r="S78" s="1">
        <f>S37-S71*(S75-S34)-S67*(S77-S36)</f>
        <v>1.2953374436418905</v>
      </c>
      <c r="T78" s="1">
        <f>T37-T71*(T75-T34)-T67*(T77-T36)</f>
        <v>1.5323227351068143</v>
      </c>
      <c r="U78" s="1">
        <f>U37-U71*(U75-U34)-U67*(U77-U36)</f>
        <v>2.2816409202515526</v>
      </c>
      <c r="V78" s="1">
        <f>V37-V71*(V75-V34)-V67*(V77-V36)</f>
        <v>4.212265220099378</v>
      </c>
      <c r="W78" s="1">
        <f>W37-W71*(W75-W34)-W67*(W77-W36)</f>
        <v>9.077053616487323</v>
      </c>
      <c r="X78" s="1">
        <f>X37-X71*(X75-X34)-X67*(X77-X36)</f>
        <v>19.558862160982972</v>
      </c>
      <c r="Y78" s="1">
        <f>Y37-Y71*(Y75-Y34)-Y67*(Y77-Y36)</f>
        <v>22.358930184784548</v>
      </c>
      <c r="Z78" s="1">
        <f>Z37-Z71*(Z75-Z34)-Z67*(Z77-Z36)</f>
        <v>-17.619748594225243</v>
      </c>
      <c r="AA78" s="1">
        <f>AA37-AA71*(AA75-AA34)-AA67*(AA77-AA36)</f>
        <v>0</v>
      </c>
    </row>
    <row r="79" spans="1:27" ht="12.75">
      <c r="A79" s="1" t="s">
        <v>28</v>
      </c>
      <c r="B79" s="1">
        <f>B38+B71*(B74-B33)+B67*(B76-B35)</f>
        <v>-20.052511545064355</v>
      </c>
      <c r="C79" s="1">
        <f>C38+C71*(C74-C33)+C67*(C76-C35)</f>
        <v>1.824363108635179</v>
      </c>
      <c r="D79" s="1">
        <f>D38+D71*(D74-D33)+D67*(D76-D35)</f>
        <v>5.465919896253692</v>
      </c>
      <c r="E79" s="1">
        <f>E38+E71*(E74-E33)+E67*(E76-E35)</f>
        <v>2.30740616591969</v>
      </c>
      <c r="F79" s="1">
        <f>F38+F71*(F74-F33)+F67*(F76-F35)</f>
        <v>-0.40894379911454287</v>
      </c>
      <c r="G79" s="1">
        <f>G38+G71*(G74-G33)+G67*(G76-G35)</f>
        <v>-1.998205780212215</v>
      </c>
      <c r="H79" s="1">
        <f>H38+H71*(H74-H33)+H67*(H76-H35)</f>
        <v>-2.7130360570458523</v>
      </c>
      <c r="I79" s="1">
        <f>I38+I71*(I74-I33)+I67*(I76-I35)</f>
        <v>-2.7925919764230325</v>
      </c>
      <c r="J79" s="1">
        <f>J38+J71*(J74-J33)+J67*(J76-J35)</f>
        <v>-2.416319932865817</v>
      </c>
      <c r="K79" s="1">
        <f>K38+K71*(K74-K33)+K67*(K76-K35)</f>
        <v>-1.742589691432911</v>
      </c>
      <c r="L79" s="1">
        <f>L38+L71*(L74-L33)+L67*(L76-L35)</f>
        <v>-0.928458083922958</v>
      </c>
      <c r="M79" s="1">
        <f>M38+M71*(M74-M33)+M67*(M76-M35)</f>
        <v>-0.12313771107133731</v>
      </c>
      <c r="N79" s="1">
        <f>N38+N71*(N74-N33)+N67*(N76-N35)</f>
        <v>0.5575631846631588</v>
      </c>
      <c r="O79" s="1">
        <f>O38+O71*(O74-O33)+O67*(O76-O35)</f>
        <v>1.0577658715950777</v>
      </c>
      <c r="P79" s="1">
        <f>P38+P71*(P74-P33)+P67*(P76-P35)</f>
        <v>1.3887904802049795</v>
      </c>
      <c r="Q79" s="1">
        <f>Q38+Q71*(Q74-Q33)+Q67*(Q76-Q35)</f>
        <v>1.6131667228303432</v>
      </c>
      <c r="R79" s="1">
        <f>R38+R71*(R74-R33)+R67*(R76-R35)</f>
        <v>1.8216722647063643</v>
      </c>
      <c r="S79" s="1">
        <f>S38+S71*(S74-S33)+S67*(S76-S35)</f>
        <v>2.123588608922109</v>
      </c>
      <c r="T79" s="1">
        <f>T38+T71*(T74-T33)+T67*(T76-T35)</f>
        <v>2.660773210503486</v>
      </c>
      <c r="U79" s="1">
        <f>U38+U71*(U74-U33)+U67*(U76-U35)</f>
        <v>3.644745784424783</v>
      </c>
      <c r="V79" s="1">
        <f>V38+V71*(V74-V33)+V67*(V76-V35)</f>
        <v>5.368589834221759</v>
      </c>
      <c r="W79" s="1">
        <f>W38+W71*(W74-W33)+W67*(W76-W35)</f>
        <v>7.766777484559698</v>
      </c>
      <c r="X79" s="1">
        <f>X38+X71*(X74-X33)+X67*(X76-X35)</f>
        <v>6.974455867740232</v>
      </c>
      <c r="Y79" s="1">
        <f>Y38+Y71*(Y74-Y33)+Y67*(Y76-Y35)</f>
        <v>-11.370546319833025</v>
      </c>
      <c r="Z79" s="1">
        <f>Z38+Z71*(Z74-Z33)+Z67*(Z76-Z35)</f>
        <v>-20.052511545064377</v>
      </c>
      <c r="AA79" s="1">
        <f>AA38+AA71*(AA74-AA33)+AA67*(AA76-AA35)</f>
        <v>0</v>
      </c>
    </row>
    <row r="81" ht="12.75">
      <c r="A81" s="29" t="s">
        <v>72</v>
      </c>
    </row>
    <row r="82" spans="1:27" ht="12.75">
      <c r="A82" s="1" t="s">
        <v>73</v>
      </c>
      <c r="B82" s="1">
        <f>B33+($I$6-$F$6)*COS(B58-$B$58)-($J$6-$G$6)*SIN(B58-$B$58)</f>
        <v>6.454324696154801</v>
      </c>
      <c r="C82" s="1">
        <f>C33+($I$6-$F$6)*COS(C58-$B$58)-($J$6-$G$6)*SIN(C58-$B$58)</f>
        <v>7.692354493713882</v>
      </c>
      <c r="D82" s="1">
        <f>D33+($I$6-$F$6)*COS(D58-$B$58)-($J$6-$G$6)*SIN(D58-$B$58)</f>
        <v>7.864297031341542</v>
      </c>
      <c r="E82" s="1">
        <f>E33+($I$6-$F$6)*COS(E58-$B$58)-($J$6-$G$6)*SIN(E58-$B$58)</f>
        <v>7.331937041773928</v>
      </c>
      <c r="F82" s="1">
        <f>F33+($I$6-$F$6)*COS(F58-$B$58)-($J$6-$G$6)*SIN(F58-$B$58)</f>
        <v>6.385602351712648</v>
      </c>
      <c r="G82" s="1">
        <f>G33+($I$6-$F$6)*COS(G58-$B$58)-($J$6-$G$6)*SIN(G58-$B$58)</f>
        <v>5.197038152737581</v>
      </c>
      <c r="H82" s="1">
        <f>H33+($I$6-$F$6)*COS(H58-$B$58)-($J$6-$G$6)*SIN(H58-$B$58)</f>
        <v>3.8890488771888063</v>
      </c>
      <c r="I82" s="1">
        <f>I33+($I$6-$F$6)*COS(I58-$B$58)-($J$6-$G$6)*SIN(I58-$B$58)</f>
        <v>2.564034728929808</v>
      </c>
      <c r="J82" s="1">
        <f>J33+($I$6-$F$6)*COS(J58-$B$58)-($J$6-$G$6)*SIN(J58-$B$58)</f>
        <v>1.3107908489508413</v>
      </c>
      <c r="K82" s="1">
        <f>K33+($I$6-$F$6)*COS(K58-$B$58)-($J$6-$G$6)*SIN(K58-$B$58)</f>
        <v>0.20359389643392323</v>
      </c>
      <c r="L82" s="1">
        <f>L33+($I$6-$F$6)*COS(L58-$B$58)-($J$6-$G$6)*SIN(L58-$B$58)</f>
        <v>-0.7007610411392169</v>
      </c>
      <c r="M82" s="1">
        <f>M33+($I$6-$F$6)*COS(M58-$B$58)-($J$6-$G$6)*SIN(M58-$B$58)</f>
        <v>-1.3654535061351845</v>
      </c>
      <c r="N82" s="1">
        <f>N33+($I$6-$F$6)*COS(N58-$B$58)-($J$6-$G$6)*SIN(N58-$B$58)</f>
        <v>-1.7743963692895859</v>
      </c>
      <c r="O82" s="1">
        <f>O33+($I$6-$F$6)*COS(O58-$B$58)-($J$6-$G$6)*SIN(O58-$B$58)</f>
        <v>-1.9308568256850256</v>
      </c>
      <c r="P82" s="1">
        <f>P33+($I$6-$F$6)*COS(P58-$B$58)-($J$6-$G$6)*SIN(P58-$B$58)</f>
        <v>-1.85433232601012</v>
      </c>
      <c r="Q82" s="1">
        <f>Q33+($I$6-$F$6)*COS(Q58-$B$58)-($J$6-$G$6)*SIN(Q58-$B$58)</f>
        <v>-1.576544423115846</v>
      </c>
      <c r="R82" s="1">
        <f>R33+($I$6-$F$6)*COS(R58-$B$58)-($J$6-$G$6)*SIN(R58-$B$58)</f>
        <v>-1.1372894512657827</v>
      </c>
      <c r="S82" s="1">
        <f>S33+($I$6-$F$6)*COS(S58-$B$58)-($J$6-$G$6)*SIN(S58-$B$58)</f>
        <v>-0.580307032644003</v>
      </c>
      <c r="T82" s="1">
        <f>T33+($I$6-$F$6)*COS(T58-$B$58)-($J$6-$G$6)*SIN(T58-$B$58)</f>
        <v>0.051382170684034945</v>
      </c>
      <c r="U82" s="1">
        <f>U33+($I$6-$F$6)*COS(U58-$B$58)-($J$6-$G$6)*SIN(U58-$B$58)</f>
        <v>0.7221448339198355</v>
      </c>
      <c r="V82" s="1">
        <f>V33+($I$6-$F$6)*COS(V58-$B$58)-($J$6-$G$6)*SIN(V58-$B$58)</f>
        <v>1.4160555250098148</v>
      </c>
      <c r="W82" s="1">
        <f>W33+($I$6-$F$6)*COS(W58-$B$58)-($J$6-$G$6)*SIN(W58-$B$58)</f>
        <v>2.1646883469076523</v>
      </c>
      <c r="X82" s="1">
        <f>X33+($I$6-$F$6)*COS(X58-$B$58)-($J$6-$G$6)*SIN(X58-$B$58)</f>
        <v>3.111048999660105</v>
      </c>
      <c r="Y82" s="1">
        <f>Y33+($I$6-$F$6)*COS(Y58-$B$58)-($J$6-$G$6)*SIN(Y58-$B$58)</f>
        <v>4.5616459021162115</v>
      </c>
      <c r="Z82" s="1">
        <f>Z33+($I$6-$F$6)*COS(Z58-$B$58)-($J$6-$G$6)*SIN(Z58-$B$58)</f>
        <v>6.4543246961547975</v>
      </c>
      <c r="AA82" s="1">
        <f>AA33+($I$6-$F$6)*COS(AA58-$B$58)-($J$6-$G$6)*SIN(AA58-$B$58)</f>
        <v>0.8333333333333329</v>
      </c>
    </row>
    <row r="83" spans="1:27" ht="12.75">
      <c r="A83" s="1" t="s">
        <v>74</v>
      </c>
      <c r="B83" s="1">
        <f>B34+($I$6-$F$6)*SIN(B58-$B$58)+($J$6-$G$6)*COS(B58-$B$58)</f>
        <v>5.213773714224784</v>
      </c>
      <c r="C83" s="1">
        <f>C34+($I$6-$F$6)*SIN(C58-$B$58)+($J$6-$G$6)*COS(C58-$B$58)</f>
        <v>5.714674894512328</v>
      </c>
      <c r="D83" s="1">
        <f>D34+($I$6-$F$6)*SIN(D58-$B$58)+($J$6-$G$6)*COS(D58-$B$58)</f>
        <v>6.153933050572462</v>
      </c>
      <c r="E83" s="1">
        <f>E34+($I$6-$F$6)*SIN(E58-$B$58)+($J$6-$G$6)*COS(E58-$B$58)</f>
        <v>6.6660791038811436</v>
      </c>
      <c r="F83" s="1">
        <f>F34+($I$6-$F$6)*SIN(F58-$B$58)+($J$6-$G$6)*COS(F58-$B$58)</f>
        <v>7.128777735787626</v>
      </c>
      <c r="G83" s="1">
        <f>G34+($I$6-$F$6)*SIN(G58-$B$58)+($J$6-$G$6)*COS(G58-$B$58)</f>
        <v>7.4263405541539775</v>
      </c>
      <c r="H83" s="1">
        <f>H34+($I$6-$F$6)*SIN(H58-$B$58)+($J$6-$G$6)*COS(H58-$B$58)</f>
        <v>7.490129983935313</v>
      </c>
      <c r="I83" s="1">
        <f>I34+($I$6-$F$6)*SIN(I58-$B$58)+($J$6-$G$6)*COS(I58-$B$58)</f>
        <v>7.293027844502307</v>
      </c>
      <c r="J83" s="1">
        <f>J34+($I$6-$F$6)*SIN(J58-$B$58)+($J$6-$G$6)*COS(J58-$B$58)</f>
        <v>6.841428027726286</v>
      </c>
      <c r="K83" s="1">
        <f>K34+($I$6-$F$6)*SIN(K58-$B$58)+($J$6-$G$6)*COS(K58-$B$58)</f>
        <v>6.168312360251825</v>
      </c>
      <c r="L83" s="1">
        <f>L34+($I$6-$F$6)*SIN(L58-$B$58)+($J$6-$G$6)*COS(L58-$B$58)</f>
        <v>5.326367009060308</v>
      </c>
      <c r="M83" s="1">
        <f>M34+($I$6-$F$6)*SIN(M58-$B$58)+($J$6-$G$6)*COS(M58-$B$58)</f>
        <v>4.380572159008817</v>
      </c>
      <c r="N83" s="1">
        <f>N34+($I$6-$F$6)*SIN(N58-$B$58)+($J$6-$G$6)*COS(N58-$B$58)</f>
        <v>3.4006080193732995</v>
      </c>
      <c r="O83" s="1">
        <f>O34+($I$6-$F$6)*SIN(O58-$B$58)+($J$6-$G$6)*COS(O58-$B$58)</f>
        <v>2.454074530479004</v>
      </c>
      <c r="P83" s="1">
        <f>P34+($I$6-$F$6)*SIN(P58-$B$58)+($J$6-$G$6)*COS(P58-$B$58)</f>
        <v>1.6015697969068685</v>
      </c>
      <c r="Q83" s="1">
        <f>Q34+($I$6-$F$6)*SIN(Q58-$B$58)+($J$6-$G$6)*COS(Q58-$B$58)</f>
        <v>0.8940705479594326</v>
      </c>
      <c r="R83" s="1">
        <f>R34+($I$6-$F$6)*SIN(R58-$B$58)+($J$6-$G$6)*COS(R58-$B$58)</f>
        <v>0.3723177852992219</v>
      </c>
      <c r="S83" s="1">
        <f>S34+($I$6-$F$6)*SIN(S58-$B$58)+($J$6-$G$6)*COS(S58-$B$58)</f>
        <v>0.06766375960397752</v>
      </c>
      <c r="T83" s="1">
        <f>T34+($I$6-$F$6)*SIN(T58-$B$58)+($J$6-$G$6)*COS(T58-$B$58)</f>
        <v>0.004228541323729296</v>
      </c>
      <c r="U83" s="1">
        <f>U34+($I$6-$F$6)*SIN(U58-$B$58)+($J$6-$G$6)*COS(U58-$B$58)</f>
        <v>0.2029594624099138</v>
      </c>
      <c r="V83" s="1">
        <f>V34+($I$6-$F$6)*SIN(V58-$B$58)+($J$6-$G$6)*COS(V58-$B$58)</f>
        <v>0.6888191078966948</v>
      </c>
      <c r="W83" s="1">
        <f>W34+($I$6-$F$6)*SIN(W58-$B$58)+($J$6-$G$6)*COS(W58-$B$58)</f>
        <v>1.500507510936477</v>
      </c>
      <c r="X83" s="1">
        <f>X34+($I$6-$F$6)*SIN(X58-$B$58)+($J$6-$G$6)*COS(X58-$B$58)</f>
        <v>2.68088494729501</v>
      </c>
      <c r="Y83" s="1">
        <f>Y34+($I$6-$F$6)*SIN(Y58-$B$58)+($J$6-$G$6)*COS(Y58-$B$58)</f>
        <v>4.118608960305936</v>
      </c>
      <c r="Z83" s="1">
        <f>Z34+($I$6-$F$6)*SIN(Z58-$B$58)+($J$6-$G$6)*COS(Z58-$B$58)</f>
        <v>5.213773714224784</v>
      </c>
      <c r="AA83" s="1">
        <f>AA34+($I$6-$F$6)*SIN(AA58-$B$58)+($J$6-$G$6)*COS(AA58-$B$58)</f>
        <v>4.930066485916346</v>
      </c>
    </row>
    <row r="84" spans="1:27" ht="12" customHeight="1">
      <c r="A84" s="1" t="s">
        <v>25</v>
      </c>
      <c r="B84" s="1">
        <f>B35-B67*(B83-B34)</f>
        <v>6.726434387330777</v>
      </c>
      <c r="C84" s="1">
        <f>C35-C67*(C83-C34)</f>
        <v>2.527499691401036</v>
      </c>
      <c r="D84" s="1">
        <f>D35-D67*(D83-D34)</f>
        <v>-0.9279919023235355</v>
      </c>
      <c r="E84" s="1">
        <f>E35-E67*(E83-E34)</f>
        <v>-2.9594808146638893</v>
      </c>
      <c r="F84" s="1">
        <f>F35-F67*(F83-F34)</f>
        <v>-4.165274314460268</v>
      </c>
      <c r="G84" s="1">
        <f>G35-G67*(G83-G34)</f>
        <v>-4.8380576459141045</v>
      </c>
      <c r="H84" s="1">
        <f>H35-H67*(H83-H34)</f>
        <v>-5.089374326660445</v>
      </c>
      <c r="I84" s="1">
        <f>I35-I67*(I83-I34)</f>
        <v>-4.976357232323318</v>
      </c>
      <c r="J84" s="1">
        <f>J35-J67*(J83-J34)</f>
        <v>-4.55022550313474</v>
      </c>
      <c r="K84" s="1">
        <f>K35-K67*(K83-K34)</f>
        <v>-3.8718093880981197</v>
      </c>
      <c r="L84" s="1">
        <f>L35-L67*(L83-L34)</f>
        <v>-3.0134607470444394</v>
      </c>
      <c r="M84" s="1">
        <f>M35-M67*(M83-M34)</f>
        <v>-2.0542661126246675</v>
      </c>
      <c r="N84" s="1">
        <f>N35-N67*(N83-N34)</f>
        <v>-1.072114993788049</v>
      </c>
      <c r="O84" s="1">
        <f>O35-O67*(O83-O34)</f>
        <v>-0.13582982995855875</v>
      </c>
      <c r="P84" s="1">
        <f>P35-P67*(P83-P34)</f>
        <v>0.6999736902040765</v>
      </c>
      <c r="Q84" s="1">
        <f>Q35-Q67*(Q83-Q34)</f>
        <v>1.396576316987046</v>
      </c>
      <c r="R84" s="1">
        <f>R35-R67*(R83-R34)</f>
        <v>1.9309541474829608</v>
      </c>
      <c r="S84" s="1">
        <f>S35-S67*(S83-S34)</f>
        <v>2.2962936613756546</v>
      </c>
      <c r="T84" s="1">
        <f>T35-T67*(T83-T34)</f>
        <v>2.5060630714503045</v>
      </c>
      <c r="U84" s="1">
        <f>U35-U67*(U83-U34)</f>
        <v>2.6064823820885845</v>
      </c>
      <c r="V84" s="1">
        <f>V35-V67*(V83-V34)</f>
        <v>2.710842683630336</v>
      </c>
      <c r="W84" s="1">
        <f>W35-W67*(W83-W34)</f>
        <v>3.0921056306015875</v>
      </c>
      <c r="X84" s="1">
        <f>X35-X67*(X83-X34)</f>
        <v>4.352951324300777</v>
      </c>
      <c r="Y84" s="1">
        <f>Y35-Y67*(Y83-Y34)</f>
        <v>6.807415648093683</v>
      </c>
      <c r="Z84" s="1">
        <f>Z35-Z67*(Z83-Z34)</f>
        <v>6.726434387330778</v>
      </c>
      <c r="AA84" s="1">
        <f>AA35-AA67*(AA83-AA34)</f>
        <v>0</v>
      </c>
    </row>
    <row r="85" spans="1:27" ht="12.75">
      <c r="A85" s="1" t="s">
        <v>26</v>
      </c>
      <c r="B85" s="1">
        <f>B36+B67*(B82-B33)</f>
        <v>2.7724204662638763</v>
      </c>
      <c r="C85" s="1">
        <f>C36+C67*(C82-C33)</f>
        <v>1.5303571302628165</v>
      </c>
      <c r="D85" s="1">
        <f>D36+D67*(D82-D33)</f>
        <v>1.8710387496710803</v>
      </c>
      <c r="E85" s="1">
        <f>E36+E67*(E82-E33)</f>
        <v>1.9495187375339411</v>
      </c>
      <c r="F85" s="1">
        <f>F36+F67*(F82-F33)</f>
        <v>1.5105785030506795</v>
      </c>
      <c r="G85" s="1">
        <f>G36+G67*(G82-G33)</f>
        <v>0.7194999031441821</v>
      </c>
      <c r="H85" s="1">
        <f>H36+H67*(H82-H33)</f>
        <v>-0.24893706854653033</v>
      </c>
      <c r="I85" s="1">
        <f>I36+I67*(I82-I33)</f>
        <v>-1.2523140498681522</v>
      </c>
      <c r="J85" s="1">
        <f>J36+J67*(J82-J33)</f>
        <v>-2.17622465070038</v>
      </c>
      <c r="K85" s="1">
        <f>K36+K67*(K82-K33)</f>
        <v>-2.9319839663087484</v>
      </c>
      <c r="L85" s="1">
        <f>L36+L67*(L82-L33)</f>
        <v>-3.4581435397970637</v>
      </c>
      <c r="M85" s="1">
        <f>M36+M67*(M82-M33)</f>
        <v>-3.7223947415852656</v>
      </c>
      <c r="N85" s="1">
        <f>N36+N67*(N82-N33)</f>
        <v>-3.7206267631653636</v>
      </c>
      <c r="O85" s="1">
        <f>O36+O67*(O82-O33)</f>
        <v>-3.4716153689582323</v>
      </c>
      <c r="P85" s="1">
        <f>P36+P67*(P82-P33)</f>
        <v>-3.0085552149001984</v>
      </c>
      <c r="Q85" s="1">
        <f>Q36+Q67*(Q82-Q33)</f>
        <v>-2.370460203156023</v>
      </c>
      <c r="R85" s="1">
        <f>R36+R67*(R82-R33)</f>
        <v>-1.5956097404384806</v>
      </c>
      <c r="S85" s="1">
        <f>S36+S67*(S82-S33)</f>
        <v>-0.7166659946510316</v>
      </c>
      <c r="T85" s="1">
        <f>T36+T67*(T82-T33)</f>
        <v>0.24494452018492618</v>
      </c>
      <c r="U85" s="1">
        <f>U36+U67*(U82-U33)</f>
        <v>1.2884303479379935</v>
      </c>
      <c r="V85" s="1">
        <f>V36+V67*(V82-V33)</f>
        <v>2.4476445682908596</v>
      </c>
      <c r="W85" s="1">
        <f>W36+W67*(W82-W33)</f>
        <v>3.7871808832374696</v>
      </c>
      <c r="X85" s="1">
        <f>X36+X67*(X82-X33)</f>
        <v>5.195225703584643</v>
      </c>
      <c r="Y85" s="1">
        <f>Y36+Y67*(Y82-Y33)</f>
        <v>5.355636789875335</v>
      </c>
      <c r="Z85" s="1">
        <f>Z36+Z67*(Z82-Z33)</f>
        <v>2.7724204662638816</v>
      </c>
      <c r="AA85" s="1">
        <f>AA36+AA67*(AA82-AA33)</f>
        <v>0</v>
      </c>
    </row>
    <row r="86" spans="1:27" ht="12.75">
      <c r="A86" s="1" t="s">
        <v>27</v>
      </c>
      <c r="B86" s="1">
        <f>B37-B71*(B83-B34)-(B67^2)*(B82-B33)</f>
        <v>-11.300361042342024</v>
      </c>
      <c r="C86" s="1">
        <f>C37-C71*(C83-C34)-(C67^2)*(C82-C33)</f>
        <v>-16.41270366784576</v>
      </c>
      <c r="D86" s="1">
        <f>D37-D71*(D83-D34)-(D67^2)*(D82-D33)</f>
        <v>-10.041093870266662</v>
      </c>
      <c r="E86" s="1">
        <f>E37-E71*(E83-E34)-(E67^2)*(E82-E33)</f>
        <v>-5.899627059207592</v>
      </c>
      <c r="F86" s="1">
        <f>F37-F71*(F83-F34)-(F67^2)*(F82-F33)</f>
        <v>-3.4825092968050453</v>
      </c>
      <c r="G86" s="1">
        <f>G37-G71*(G83-G34)-(G67^2)*(G82-G33)</f>
        <v>-1.7207121325201538</v>
      </c>
      <c r="H86" s="1">
        <f>H37-H71*(H83-H34)-(H67^2)*(H82-H33)</f>
        <v>-0.23291048826768343</v>
      </c>
      <c r="I86" s="1">
        <f>I37-I71*(I83-I34)-(I67^2)*(I82-I33)</f>
        <v>1.0645323139052423</v>
      </c>
      <c r="J86" s="1">
        <f>J37-J71*(J83-J34)-(J67^2)*(J82-J33)</f>
        <v>2.152219248328075</v>
      </c>
      <c r="K86" s="1">
        <f>K37-K71*(K83-K34)-(K67^2)*(K82-K33)</f>
        <v>2.9841044323164847</v>
      </c>
      <c r="L86" s="1">
        <f>L37-L71*(L83-L34)-(L67^2)*(L82-L33)</f>
        <v>3.5223132675044004</v>
      </c>
      <c r="M86" s="1">
        <f>M37-M71*(M83-M34)-(M67^2)*(M82-M33)</f>
        <v>3.7552796982196983</v>
      </c>
      <c r="N86" s="1">
        <f>N37-N71*(N83-N34)-(N67^2)*(N82-N33)</f>
        <v>3.7036539950271483</v>
      </c>
      <c r="O86" s="1">
        <f>O37-O71*(O83-O34)-(O67^2)*(O82-O33)</f>
        <v>3.414177593988862</v>
      </c>
      <c r="P86" s="1">
        <f>P37-P71*(P83-P34)-(P67^2)*(P82-P33)</f>
        <v>2.9462798865276825</v>
      </c>
      <c r="Q86" s="1">
        <f>Q37-Q71*(Q83-Q34)-(Q67^2)*(Q82-Q33)</f>
        <v>2.3607054455635743</v>
      </c>
      <c r="R86" s="1">
        <f>R37-R71*(R83-R34)-(R67^2)*(R82-R33)</f>
        <v>1.7170790786057695</v>
      </c>
      <c r="S86" s="1">
        <f>S37-S71*(S83-S34)-(S67^2)*(S82-S33)</f>
        <v>1.081789165988271</v>
      </c>
      <c r="T86" s="1">
        <f>T37-T71*(T83-T34)-(T67^2)*(T82-T33)</f>
        <v>0.5482720106842622</v>
      </c>
      <c r="U86" s="1">
        <f>U37-U71*(U83-U34)-(U67^2)*(U82-U33)</f>
        <v>0.2857701018116035</v>
      </c>
      <c r="V86" s="1">
        <f>V37-V71*(V83-V34)-(V67^2)*(V82-V33)</f>
        <v>0.672191519172074</v>
      </c>
      <c r="W86" s="1">
        <f>W37-W71*(W83-W34)-(W67^2)*(W82-W33)</f>
        <v>2.6234157004462166</v>
      </c>
      <c r="X86" s="1">
        <f>X37-X71*(X83-X34)-(X67^2)*(X82-X33)</f>
        <v>7.513661612899859</v>
      </c>
      <c r="Y86" s="1">
        <f>Y37-Y71*(Y83-Y34)-(Y67^2)*(Y82-Y33)</f>
        <v>8.717445709861753</v>
      </c>
      <c r="Z86" s="1">
        <f>Z37-Z71*(Z83-Z34)-(Z67^2)*(Z82-Z33)</f>
        <v>-11.300361042341983</v>
      </c>
      <c r="AA86" s="1">
        <f>AA37-AA71*(AA83-AA34)-(AA67^2)*(AA82-AA33)</f>
        <v>0</v>
      </c>
    </row>
    <row r="87" spans="1:27" ht="12.75">
      <c r="A87" s="1" t="s">
        <v>28</v>
      </c>
      <c r="B87" s="1">
        <f>B38+B71*(B82-B33)-(B67^2)*(B83-B34)</f>
        <v>-10.244145129401323</v>
      </c>
      <c r="C87" s="1">
        <f>C38+C71*(C82-C33)-(C67^2)*(C83-C34)</f>
        <v>0.05713119600341621</v>
      </c>
      <c r="D87" s="1">
        <f>D38+D71*(D82-D33)-D67^2*(D83-D34)</f>
        <v>1.2990188572492307</v>
      </c>
      <c r="E87" s="1">
        <f>E38+E71*(E82-E33)-E67^2*(E83-E34)</f>
        <v>-0.7614080248376011</v>
      </c>
      <c r="F87" s="1">
        <f>F38+F71*(F82-F33)-F67^2*(F83-F34)</f>
        <v>-2.4702413671488963</v>
      </c>
      <c r="G87" s="1">
        <f>G38+G71*(G82-G33)-G67^2*(G83-G34)</f>
        <v>-3.4611222726366275</v>
      </c>
      <c r="H87" s="1">
        <f>H38+H71*(H82-H33)-H67^2*(H83-H34)</f>
        <v>-3.8470047737522894</v>
      </c>
      <c r="I87" s="1">
        <f>I38+I71*(I82-I33)-I67^2*(I83-I34)</f>
        <v>-3.745527540176287</v>
      </c>
      <c r="J87" s="1">
        <f>J38+J71*(J82-J33)-J67^2*(J83-J34)</f>
        <v>-3.2560400771553875</v>
      </c>
      <c r="K87" s="1">
        <f>K38+K71*(K82-K33)-K67^2*(K83-K34)</f>
        <v>-2.4782638699328046</v>
      </c>
      <c r="L87" s="1">
        <f>L38+L71*(L82-L33)-L67^2*(L83-L34)</f>
        <v>-1.5207746963132276</v>
      </c>
      <c r="M87" s="1">
        <f>M38+M71*(M82-M33)-M67^2*(M83-M34)</f>
        <v>-0.49568929970299425</v>
      </c>
      <c r="N87" s="1">
        <f>N38+N71*(N82-N33)-N67^2*(N83-N34)</f>
        <v>0.4966709492007243</v>
      </c>
      <c r="O87" s="1">
        <f>O38+O71*(O82-O33)-O67^2*(O83-O34)</f>
        <v>1.3839332941117106</v>
      </c>
      <c r="P87" s="1">
        <f>P38+P71*(P82-P33)-P67^2*(P83-P34)</f>
        <v>2.1283363309801056</v>
      </c>
      <c r="Q87" s="1">
        <f>Q38+Q71*(Q82-Q33)-Q67^2*(Q83-Q34)</f>
        <v>2.7216944692126166</v>
      </c>
      <c r="R87" s="1">
        <f>R38+R71*(R82-R33)-R67^2*(R83-R34)</f>
        <v>3.1766055999448075</v>
      </c>
      <c r="S87" s="1">
        <f>S38+S71*(S82-S33)-S67^2*(S83-S34)</f>
        <v>3.5238136869915753</v>
      </c>
      <c r="T87" s="1">
        <f>T38+T71*(T82-T33)-T67^2*(T83-T34)</f>
        <v>3.820873350481107</v>
      </c>
      <c r="U87" s="1">
        <f>U38+U71*(U82-U33)-U67^2*(U83-U34)</f>
        <v>4.171604444177161</v>
      </c>
      <c r="V87" s="1">
        <f>V38+V71*(V82-V33)-V67^2*(V83-V34)</f>
        <v>4.732175027833359</v>
      </c>
      <c r="W87" s="1">
        <f>W38+W71*(W82-W33)-W67^2*(W83-W34)</f>
        <v>5.490357766496199</v>
      </c>
      <c r="X87" s="1">
        <f>X38+X71*(X82-X33)-X67^2*(X83-X34)</f>
        <v>4.543773588221866</v>
      </c>
      <c r="Y87" s="1">
        <f>Y38+Y71*(Y82-Y33)-Y67^2*(Y83-Y34)</f>
        <v>-5.251152715749183</v>
      </c>
      <c r="Z87" s="1">
        <f>Z38+Z71*(Z82-Z33)-Z67^2*(Z83-Z34)</f>
        <v>-10.244145129401335</v>
      </c>
      <c r="AA87" s="1">
        <f>AA38+AA71*(AA82-AA33)-AA67^2*(AA83-AA34)</f>
        <v>0</v>
      </c>
    </row>
    <row r="88" spans="1:27" ht="12.75">
      <c r="A88" s="2" t="s">
        <v>127</v>
      </c>
      <c r="B88" s="2">
        <f aca="true" t="shared" si="15" ref="B88:B93">(B74+B33)/2</f>
        <v>6.454324696154801</v>
      </c>
      <c r="C88" s="2">
        <f>(C74+C33)/2</f>
        <v>7.692354493713882</v>
      </c>
      <c r="D88" s="2">
        <f>(D74+D33)/2</f>
        <v>7.8642970313415415</v>
      </c>
      <c r="E88" s="2">
        <f>(E74+E33)/2</f>
        <v>7.331937041773929</v>
      </c>
      <c r="F88" s="2">
        <f>(F74+F33)/2</f>
        <v>6.385602351712648</v>
      </c>
      <c r="G88" s="2">
        <f>(G74+G33)/2</f>
        <v>5.197038152737582</v>
      </c>
      <c r="H88" s="2">
        <f>(H74+H33)/2</f>
        <v>3.889048877188807</v>
      </c>
      <c r="I88" s="2">
        <f>(I74+I33)/2</f>
        <v>2.5640347289298084</v>
      </c>
      <c r="J88" s="2">
        <f>(J74+J33)/2</f>
        <v>1.3107908489508415</v>
      </c>
      <c r="K88" s="2">
        <f>(K74+K33)/2</f>
        <v>0.20359389643392345</v>
      </c>
      <c r="L88" s="2">
        <f>(L74+L33)/2</f>
        <v>-0.7007610411392164</v>
      </c>
      <c r="M88" s="2">
        <f>(M74+M33)/2</f>
        <v>-1.365453506135184</v>
      </c>
      <c r="N88" s="2">
        <f>(N74+N33)/2</f>
        <v>-1.7743963692895857</v>
      </c>
      <c r="O88" s="2">
        <f>(O74+O33)/2</f>
        <v>-1.9308568256850254</v>
      </c>
      <c r="P88" s="2">
        <f>(P74+P33)/2</f>
        <v>-1.85433232601012</v>
      </c>
      <c r="Q88" s="2">
        <f>(Q74+Q33)/2</f>
        <v>-1.5765444231158456</v>
      </c>
      <c r="R88" s="2">
        <f>(R74+R33)/2</f>
        <v>-1.1372894512657823</v>
      </c>
      <c r="S88" s="2">
        <f>(S74+S33)/2</f>
        <v>-0.5803070326440025</v>
      </c>
      <c r="T88" s="2">
        <f>(T74+T33)/2</f>
        <v>0.051382170684035444</v>
      </c>
      <c r="U88" s="2">
        <f>(U74+U33)/2</f>
        <v>0.7221448339198357</v>
      </c>
      <c r="V88" s="2">
        <f>(V74+V33)/2</f>
        <v>1.4160555250098155</v>
      </c>
      <c r="W88" s="2">
        <f>(W74+W33)/2</f>
        <v>2.1646883469076528</v>
      </c>
      <c r="X88" s="2">
        <f>(X74+X33)/2</f>
        <v>3.1110489996601056</v>
      </c>
      <c r="Y88" s="2">
        <f>(Y74+Y33)/2</f>
        <v>4.561645902116212</v>
      </c>
      <c r="Z88" s="2">
        <f>(Z74+Z33)/2</f>
        <v>6.454324696154798</v>
      </c>
      <c r="AA88" s="2">
        <f>(AA74+AA33)/2</f>
        <v>0.8333333333333334</v>
      </c>
    </row>
    <row r="89" spans="1:27" ht="12.75">
      <c r="A89" s="2" t="s">
        <v>128</v>
      </c>
      <c r="B89" s="2">
        <f t="shared" si="15"/>
        <v>5.213773714224784</v>
      </c>
      <c r="C89" s="2">
        <f>(C75+C34)/2</f>
        <v>5.714674894512327</v>
      </c>
      <c r="D89" s="2">
        <f>(D75+D34)/2</f>
        <v>6.153933050572461</v>
      </c>
      <c r="E89" s="2">
        <f>(E75+E34)/2</f>
        <v>6.6660791038811436</v>
      </c>
      <c r="F89" s="2">
        <f>(F75+F34)/2</f>
        <v>7.128777735787626</v>
      </c>
      <c r="G89" s="2">
        <f>(G75+G34)/2</f>
        <v>7.4263405541539775</v>
      </c>
      <c r="H89" s="2">
        <f>(H75+H34)/2</f>
        <v>7.4901299839353115</v>
      </c>
      <c r="I89" s="2">
        <f>(I75+I34)/2</f>
        <v>7.293027844502307</v>
      </c>
      <c r="J89" s="2">
        <f>(J75+J34)/2</f>
        <v>6.841428027726286</v>
      </c>
      <c r="K89" s="2">
        <f>(K75+K34)/2</f>
        <v>6.168312360251825</v>
      </c>
      <c r="L89" s="2">
        <f>(L75+L34)/2</f>
        <v>5.326367009060308</v>
      </c>
      <c r="M89" s="2">
        <f>(M75+M34)/2</f>
        <v>4.380572159008817</v>
      </c>
      <c r="N89" s="2">
        <f>(N75+N34)/2</f>
        <v>3.4006080193733</v>
      </c>
      <c r="O89" s="2">
        <f>(O75+O34)/2</f>
        <v>2.4540745304790037</v>
      </c>
      <c r="P89" s="2">
        <f>(P75+P34)/2</f>
        <v>1.6015697969068683</v>
      </c>
      <c r="Q89" s="2">
        <f>(Q75+Q34)/2</f>
        <v>0.8940705479594329</v>
      </c>
      <c r="R89" s="2">
        <f>(R75+R34)/2</f>
        <v>0.3723177852992223</v>
      </c>
      <c r="S89" s="2">
        <f>(S75+S34)/2</f>
        <v>0.06766375960397708</v>
      </c>
      <c r="T89" s="2">
        <f>(T75+T34)/2</f>
        <v>0.00422854132372974</v>
      </c>
      <c r="U89" s="2">
        <f>(U75+U34)/2</f>
        <v>0.20295946240991425</v>
      </c>
      <c r="V89" s="2">
        <f>(V75+V34)/2</f>
        <v>0.6888191078966952</v>
      </c>
      <c r="W89" s="2">
        <f>(W75+W34)/2</f>
        <v>1.500507510936477</v>
      </c>
      <c r="X89" s="2">
        <f>(X75+X34)/2</f>
        <v>2.6808849472950103</v>
      </c>
      <c r="Y89" s="2">
        <f>(Y75+Y34)/2</f>
        <v>4.118608960305936</v>
      </c>
      <c r="Z89" s="2">
        <f>(Z75+Z34)/2</f>
        <v>5.213773714224783</v>
      </c>
      <c r="AA89" s="2">
        <f>(AA75+AA34)/2</f>
        <v>4.930066485916346</v>
      </c>
    </row>
    <row r="90" spans="1:27" ht="12.75">
      <c r="A90" s="2" t="s">
        <v>25</v>
      </c>
      <c r="B90" s="2">
        <f t="shared" si="15"/>
        <v>6.726434387330777</v>
      </c>
      <c r="C90" s="2">
        <f aca="true" t="shared" si="16" ref="C90:Q90">(C76+C35)/2</f>
        <v>2.5274996914010357</v>
      </c>
      <c r="D90" s="2">
        <f t="shared" si="16"/>
        <v>-0.9279919023235359</v>
      </c>
      <c r="E90" s="2">
        <f t="shared" si="16"/>
        <v>-2.9594808146638893</v>
      </c>
      <c r="F90" s="2">
        <f t="shared" si="16"/>
        <v>-4.165274314460268</v>
      </c>
      <c r="G90" s="2">
        <f t="shared" si="16"/>
        <v>-4.838057645914105</v>
      </c>
      <c r="H90" s="2">
        <f t="shared" si="16"/>
        <v>-5.089374326660445</v>
      </c>
      <c r="I90" s="2">
        <f t="shared" si="16"/>
        <v>-4.976357232323318</v>
      </c>
      <c r="J90" s="2">
        <f t="shared" si="16"/>
        <v>-4.55022550313474</v>
      </c>
      <c r="K90" s="2">
        <f t="shared" si="16"/>
        <v>-3.8718093880981197</v>
      </c>
      <c r="L90" s="2">
        <f t="shared" si="16"/>
        <v>-3.013460747044439</v>
      </c>
      <c r="M90" s="2">
        <f t="shared" si="16"/>
        <v>-2.0542661126246675</v>
      </c>
      <c r="N90" s="2">
        <f t="shared" si="16"/>
        <v>-1.072114993788049</v>
      </c>
      <c r="O90" s="2">
        <f t="shared" si="16"/>
        <v>-0.1358298299585583</v>
      </c>
      <c r="P90" s="2">
        <f t="shared" si="16"/>
        <v>0.6999736902040765</v>
      </c>
      <c r="Q90" s="2">
        <f t="shared" si="16"/>
        <v>1.3965763169870455</v>
      </c>
      <c r="R90" s="2">
        <f>(R76+R35)/2</f>
        <v>1.9309541474829603</v>
      </c>
      <c r="S90" s="2">
        <f>(S76+S35)/2</f>
        <v>2.296293661375655</v>
      </c>
      <c r="T90" s="2">
        <f>(T76+T35)/2</f>
        <v>2.5060630714503045</v>
      </c>
      <c r="U90" s="2">
        <f>(U76+U35)/2</f>
        <v>2.606482382088584</v>
      </c>
      <c r="V90" s="2">
        <f>(V76+V35)/2</f>
        <v>2.710842683630336</v>
      </c>
      <c r="W90" s="2">
        <f>(W76+W35)/2</f>
        <v>3.0921056306015875</v>
      </c>
      <c r="X90" s="2">
        <f>(X76+X35)/2</f>
        <v>4.352951324300777</v>
      </c>
      <c r="Y90" s="2">
        <f>(Y76+Y35)/2</f>
        <v>6.807415648093684</v>
      </c>
      <c r="Z90" s="2">
        <f>(Z76+Z35)/2</f>
        <v>6.726434387330779</v>
      </c>
      <c r="AA90" s="2">
        <f>(AA76+AA35)/2</f>
        <v>0</v>
      </c>
    </row>
    <row r="91" spans="1:27" ht="12.75">
      <c r="A91" s="2" t="s">
        <v>26</v>
      </c>
      <c r="B91" s="2">
        <f t="shared" si="15"/>
        <v>2.772420466263876</v>
      </c>
      <c r="C91" s="2">
        <f>(C77+C36)/2</f>
        <v>1.530357130262816</v>
      </c>
      <c r="D91" s="2">
        <f>(D77+D36)/2</f>
        <v>1.8710387496710807</v>
      </c>
      <c r="E91" s="2">
        <f>(E77+E36)/2</f>
        <v>1.949518737533941</v>
      </c>
      <c r="F91" s="2">
        <f>(F77+F36)/2</f>
        <v>1.5105785030506798</v>
      </c>
      <c r="G91" s="2">
        <f>(G77+G36)/2</f>
        <v>0.7194999031441821</v>
      </c>
      <c r="H91" s="2">
        <f>(H77+H36)/2</f>
        <v>-0.24893706854653033</v>
      </c>
      <c r="I91" s="2">
        <f>(I77+I36)/2</f>
        <v>-1.252314049868152</v>
      </c>
      <c r="J91" s="2">
        <f>(J77+J36)/2</f>
        <v>-2.17622465070038</v>
      </c>
      <c r="K91" s="2">
        <f>(K77+K36)/2</f>
        <v>-2.9319839663087484</v>
      </c>
      <c r="L91" s="2">
        <f>(L77+L36)/2</f>
        <v>-3.4581435397970637</v>
      </c>
      <c r="M91" s="2">
        <f>(M77+M36)/2</f>
        <v>-3.7223947415852656</v>
      </c>
      <c r="N91" s="2">
        <f>(N77+N36)/2</f>
        <v>-3.7206267631653636</v>
      </c>
      <c r="O91" s="2">
        <f>(O77+O36)/2</f>
        <v>-3.4716153689582323</v>
      </c>
      <c r="P91" s="2">
        <f>(P77+P36)/2</f>
        <v>-3.0085552149001984</v>
      </c>
      <c r="Q91" s="2">
        <f>(Q77+Q36)/2</f>
        <v>-2.370460203156023</v>
      </c>
      <c r="R91" s="2">
        <f>(R77+R36)/2</f>
        <v>-1.5956097404384804</v>
      </c>
      <c r="S91" s="2">
        <f>(S77+S36)/2</f>
        <v>-0.7166659946510313</v>
      </c>
      <c r="T91" s="2">
        <f>(T77+T36)/2</f>
        <v>0.24494452018492643</v>
      </c>
      <c r="U91" s="2">
        <f>(U77+U36)/2</f>
        <v>1.2884303479379937</v>
      </c>
      <c r="V91" s="2">
        <f>(V77+V36)/2</f>
        <v>2.44764456829086</v>
      </c>
      <c r="W91" s="2">
        <f>(W77+W36)/2</f>
        <v>3.7871808832374696</v>
      </c>
      <c r="X91" s="2">
        <f>(X77+X36)/2</f>
        <v>5.195225703584642</v>
      </c>
      <c r="Y91" s="2">
        <f>(Y77+Y36)/2</f>
        <v>5.3556367898753345</v>
      </c>
      <c r="Z91" s="2">
        <f>(Z77+Z36)/2</f>
        <v>2.7724204662638803</v>
      </c>
      <c r="AA91" s="2">
        <f>(AA77+AA36)/2</f>
        <v>0</v>
      </c>
    </row>
    <row r="92" spans="1:27" ht="12.75">
      <c r="A92" s="2" t="s">
        <v>27</v>
      </c>
      <c r="B92" s="2">
        <f t="shared" si="15"/>
        <v>-11.300361042342024</v>
      </c>
      <c r="C92" s="2">
        <f>(C78+C37)/2</f>
        <v>-16.412703667845758</v>
      </c>
      <c r="D92" s="2">
        <f>(D78+D37)/2</f>
        <v>-10.041093870266662</v>
      </c>
      <c r="E92" s="2">
        <f>(E78+E37)/2</f>
        <v>-5.899627059207592</v>
      </c>
      <c r="F92" s="2">
        <f>(F78+F37)/2</f>
        <v>-3.482509296805045</v>
      </c>
      <c r="G92" s="2">
        <f>(G78+G37)/2</f>
        <v>-1.7207121325201538</v>
      </c>
      <c r="H92" s="2">
        <f>(H78+H37)/2</f>
        <v>-0.23291048826768307</v>
      </c>
      <c r="I92" s="2">
        <f>(I78+I37)/2</f>
        <v>1.0645323139052425</v>
      </c>
      <c r="J92" s="2">
        <f>(J78+J37)/2</f>
        <v>2.1522192483280755</v>
      </c>
      <c r="K92" s="2">
        <f>(K78+K37)/2</f>
        <v>2.984104432316485</v>
      </c>
      <c r="L92" s="2">
        <f>(L78+L37)/2</f>
        <v>3.5223132675044004</v>
      </c>
      <c r="M92" s="2">
        <f>(M78+M37)/2</f>
        <v>3.7552796982196988</v>
      </c>
      <c r="N92" s="2">
        <f>(N78+N37)/2</f>
        <v>3.7036539950271488</v>
      </c>
      <c r="O92" s="2">
        <f>(O78+O37)/2</f>
        <v>3.414177593988862</v>
      </c>
      <c r="P92" s="2">
        <f>(P78+P37)/2</f>
        <v>2.9462798865276825</v>
      </c>
      <c r="Q92" s="2">
        <f>(Q78+Q37)/2</f>
        <v>2.360705445563574</v>
      </c>
      <c r="R92" s="2">
        <f>(R78+R37)/2</f>
        <v>1.7170790786057695</v>
      </c>
      <c r="S92" s="2">
        <f>(S78+S37)/2</f>
        <v>1.0817891659882708</v>
      </c>
      <c r="T92" s="2">
        <f>(T78+T37)/2</f>
        <v>0.5482720106842622</v>
      </c>
      <c r="U92" s="2">
        <f>(U78+U37)/2</f>
        <v>0.28577010181160367</v>
      </c>
      <c r="V92" s="2">
        <f>(V78+V37)/2</f>
        <v>0.6721915191720738</v>
      </c>
      <c r="W92" s="2">
        <f>(W78+W37)/2</f>
        <v>2.623415700446217</v>
      </c>
      <c r="X92" s="2">
        <f>(X78+X37)/2</f>
        <v>7.5136616128998615</v>
      </c>
      <c r="Y92" s="2">
        <f>(Y78+Y37)/2</f>
        <v>8.717445709861753</v>
      </c>
      <c r="Z92" s="2">
        <f>(Z78+Z37)/2</f>
        <v>-11.300361042341985</v>
      </c>
      <c r="AA92" s="2">
        <f>(AA78+AA37)/2</f>
        <v>0</v>
      </c>
    </row>
    <row r="93" spans="1:27" ht="12.75">
      <c r="A93" s="2" t="s">
        <v>28</v>
      </c>
      <c r="B93" s="2">
        <f t="shared" si="15"/>
        <v>-10.244145129401323</v>
      </c>
      <c r="C93" s="2">
        <f>(C79+C38)/2</f>
        <v>0.05713119600341776</v>
      </c>
      <c r="D93" s="2">
        <f>(D79+D38)/2</f>
        <v>1.2990188572492312</v>
      </c>
      <c r="E93" s="2">
        <f>(E79+E38)/2</f>
        <v>-0.7614080248376001</v>
      </c>
      <c r="F93" s="2">
        <f>(F79+F38)/2</f>
        <v>-2.4702413671488967</v>
      </c>
      <c r="G93" s="2">
        <f>(G79+G38)/2</f>
        <v>-3.461122272636628</v>
      </c>
      <c r="H93" s="2">
        <f>(H79+H38)/2</f>
        <v>-3.84700477375229</v>
      </c>
      <c r="I93" s="2">
        <f>(I79+I38)/2</f>
        <v>-3.745527540176287</v>
      </c>
      <c r="J93" s="2">
        <f>(J79+J38)/2</f>
        <v>-3.2560400771553875</v>
      </c>
      <c r="K93" s="2">
        <f>(K79+K38)/2</f>
        <v>-2.478263869932804</v>
      </c>
      <c r="L93" s="2">
        <f>(L79+L38)/2</f>
        <v>-1.5207746963132274</v>
      </c>
      <c r="M93" s="2">
        <f>(M79+M38)/2</f>
        <v>-0.4956892997029941</v>
      </c>
      <c r="N93" s="2">
        <f>(N79+N38)/2</f>
        <v>0.4966709492007245</v>
      </c>
      <c r="O93" s="2">
        <f>(O79+O38)/2</f>
        <v>1.3839332941117108</v>
      </c>
      <c r="P93" s="2">
        <f>(P79+P38)/2</f>
        <v>2.128336330980105</v>
      </c>
      <c r="Q93" s="2">
        <f>(Q79+Q38)/2</f>
        <v>2.7216944692126166</v>
      </c>
      <c r="R93" s="2">
        <f>(R79+R38)/2</f>
        <v>3.176605599944807</v>
      </c>
      <c r="S93" s="2">
        <f>(S79+S38)/2</f>
        <v>3.523813686991575</v>
      </c>
      <c r="T93" s="2">
        <f>(T79+T38)/2</f>
        <v>3.820873350481107</v>
      </c>
      <c r="U93" s="2">
        <f>(U79+U38)/2</f>
        <v>4.171604444177162</v>
      </c>
      <c r="V93" s="2">
        <f>(V79+V38)/2</f>
        <v>4.7321750278333585</v>
      </c>
      <c r="W93" s="2">
        <f>(W79+W38)/2</f>
        <v>5.4903577664961976</v>
      </c>
      <c r="X93" s="2">
        <f>(X79+X38)/2</f>
        <v>4.543773588221864</v>
      </c>
      <c r="Y93" s="2">
        <f>(Y79+Y38)/2</f>
        <v>-5.251152715749187</v>
      </c>
      <c r="Z93" s="2">
        <f>(Z79+Z38)/2</f>
        <v>-10.244145129401334</v>
      </c>
      <c r="AA93" s="2">
        <f>(AA79+AA38)/2</f>
        <v>0</v>
      </c>
    </row>
    <row r="95" ht="12.75">
      <c r="A95" s="29" t="s">
        <v>77</v>
      </c>
    </row>
    <row r="96" spans="1:27" ht="12.75">
      <c r="A96" s="1" t="s">
        <v>78</v>
      </c>
      <c r="B96" s="1">
        <f>B47+(($I$7-$F$7)*COS(B61-$B$61)-($J$7-$G$7)*SIN(B61-$B$61))</f>
        <v>8.130504617592104</v>
      </c>
      <c r="C96" s="1">
        <f>C47+(($I$7-$F$7)*COS(C61-$B$61)-($J$7-$G$7)*SIN(C61-$B$61))</f>
        <v>9.50978960841578</v>
      </c>
      <c r="D96" s="1">
        <f>D47+(($I$7-$F$7)*COS(D61-$B$61)-($J$7-$G$7)*SIN(D61-$B$61))</f>
        <v>9.983083587285728</v>
      </c>
      <c r="E96" s="1">
        <f>E47+(($I$7-$F$7)*COS(E61-$B$61)-($J$7-$G$7)*SIN(E61-$B$61))</f>
        <v>9.891634684224245</v>
      </c>
      <c r="F96" s="1">
        <f>F47+(($I$7-$F$7)*COS(F61-$B$61)-($J$7-$G$7)*SIN(F61-$B$61))</f>
        <v>9.495723364027567</v>
      </c>
      <c r="G96" s="1">
        <f>G47+(($I$7-$F$7)*COS(G61-$B$61)-($J$7-$G$7)*SIN(G61-$B$61))</f>
        <v>8.92958437523692</v>
      </c>
      <c r="H96" s="1">
        <f>H47+(($I$7-$F$7)*COS(H61-$B$61)-($J$7-$G$7)*SIN(H61-$B$61))</f>
        <v>8.27360490072462</v>
      </c>
      <c r="I96" s="1">
        <f>I47+(($I$7-$F$7)*COS(I61-$B$61)-($J$7-$G$7)*SIN(I61-$B$61))</f>
        <v>7.585751753910646</v>
      </c>
      <c r="J96" s="1">
        <f>J47+(($I$7-$F$7)*COS(J61-$B$61)-($J$7-$G$7)*SIN(J61-$B$61))</f>
        <v>6.911398606495123</v>
      </c>
      <c r="K96" s="1">
        <f>K47+(($I$7-$F$7)*COS(K61-$B$61)-($J$7-$G$7)*SIN(K61-$B$61))</f>
        <v>6.285371670898035</v>
      </c>
      <c r="L96" s="1">
        <f>L47+(($I$7-$F$7)*COS(L61-$B$61)-($J$7-$G$7)*SIN(L61-$B$61))</f>
        <v>5.731675093119074</v>
      </c>
      <c r="M96" s="1">
        <f>M47+(($I$7-$F$7)*COS(M61-$B$61)-($J$7-$G$7)*SIN(M61-$B$61))</f>
        <v>5.263232543062001</v>
      </c>
      <c r="N96" s="1">
        <f>N47+(($I$7-$F$7)*COS(N61-$B$61)-($J$7-$G$7)*SIN(N61-$B$61))</f>
        <v>4.882757042606444</v>
      </c>
      <c r="O96" s="1">
        <f>O47+(($I$7-$F$7)*COS(O61-$B$61)-($J$7-$G$7)*SIN(O61-$B$61))</f>
        <v>4.585041392946412</v>
      </c>
      <c r="P96" s="1">
        <f>P47+(($I$7-$F$7)*COS(P61-$B$61)-($J$7-$G$7)*SIN(P61-$B$61))</f>
        <v>4.360214451379025</v>
      </c>
      <c r="Q96" s="1">
        <f>Q47+(($I$7-$F$7)*COS(Q61-$B$61)-($J$7-$G$7)*SIN(Q61-$B$61))</f>
        <v>4.19709126776717</v>
      </c>
      <c r="R96" s="1">
        <f>R47+(($I$7-$F$7)*COS(R61-$B$61)-($J$7-$G$7)*SIN(R61-$B$61))</f>
        <v>4.085922869752632</v>
      </c>
      <c r="S96" s="1">
        <f>S47+(($I$7-$F$7)*COS(S61-$B$61)-($J$7-$G$7)*SIN(S61-$B$61))</f>
        <v>4.020480078189989</v>
      </c>
      <c r="T96" s="1">
        <f>T47+(($I$7-$F$7)*COS(T61-$B$61)-($J$7-$G$7)*SIN(T61-$B$61))</f>
        <v>4.000159480481557</v>
      </c>
      <c r="U96" s="1">
        <f>U47+(($I$7-$F$7)*COS(U61-$B$61)-($J$7-$G$7)*SIN(U61-$B$61))</f>
        <v>4.03376114227233</v>
      </c>
      <c r="V96" s="1">
        <f>V47+(($I$7-$F$7)*COS(V61-$B$61)-($J$7-$G$7)*SIN(V61-$B$61))</f>
        <v>4.148781100798867</v>
      </c>
      <c r="W96" s="1">
        <f>W47+(($I$7-$F$7)*COS(W61-$B$61)-($J$7-$G$7)*SIN(W61-$B$61))</f>
        <v>4.416243905776874</v>
      </c>
      <c r="X96" s="1">
        <f>X47+(($I$7-$F$7)*COS(X61-$B$61)-($J$7-$G$7)*SIN(X61-$B$61))</f>
        <v>5.011946198735145</v>
      </c>
      <c r="Y96" s="1">
        <f>Y47+(($I$7-$F$7)*COS(Y61-$B$61)-($J$7-$G$7)*SIN(Y61-$B$61))</f>
        <v>6.266293186252355</v>
      </c>
      <c r="Z96" s="1">
        <f>Z47+(($I$7-$F$7)*COS(Z61-$B$61)-($J$7-$G$7)*SIN(Z61-$B$61))</f>
        <v>8.1305046175921</v>
      </c>
      <c r="AA96" s="1">
        <f>AA47+(($I$7-$F$7)*COS(AA61-$B$61)-($J$7-$G$7)*SIN(AA61-$B$61))</f>
        <v>7.499999999999999</v>
      </c>
    </row>
    <row r="97" spans="1:27" ht="12.75">
      <c r="A97" s="1" t="s">
        <v>79</v>
      </c>
      <c r="B97" s="1">
        <f>B48+(($I$7-$F$7)*SIN(B61-$B$61)+($J$7-$G$7)*COS(B61-$B$61))</f>
        <v>4.995884357355639</v>
      </c>
      <c r="C97" s="1">
        <f>C48+(($I$7-$F$7)*SIN(C61-$B$61)+($J$7-$G$7)*COS(C61-$B$61))</f>
        <v>4.859624536198156</v>
      </c>
      <c r="D97" s="1">
        <f>D48+(($I$7-$F$7)*SIN(D61-$B$61)+($J$7-$G$7)*COS(D61-$B$61))</f>
        <v>4.719991959694847</v>
      </c>
      <c r="E97" s="1">
        <f>E48+(($I$7-$F$7)*SIN(E61-$B$61)+($J$7-$G$7)*COS(E61-$B$61))</f>
        <v>4.750967996083698</v>
      </c>
      <c r="F97" s="1">
        <f>F48+(($I$7-$F$7)*SIN(F61-$B$61)+($J$7-$G$7)*COS(F61-$B$61))</f>
        <v>4.863008268196001</v>
      </c>
      <c r="G97" s="1">
        <f>G48+(($I$7-$F$7)*SIN(G61-$B$61)+($J$7-$G$7)*COS(G61-$B$61))</f>
        <v>4.964321171623456</v>
      </c>
      <c r="H97" s="1">
        <f>H48+(($I$7-$F$7)*SIN(H61-$B$61)+($J$7-$G$7)*COS(H61-$B$61))</f>
        <v>4.999643238705948</v>
      </c>
      <c r="I97" s="1">
        <f>I48+(($I$7-$F$7)*SIN(I61-$B$61)+($J$7-$G$7)*COS(I61-$B$61))</f>
        <v>4.943796292537535</v>
      </c>
      <c r="J97" s="1">
        <f>J48+(($I$7-$F$7)*SIN(J61-$B$61)+($J$7-$G$7)*COS(J61-$B$61))</f>
        <v>4.793547917003807</v>
      </c>
      <c r="K97" s="1">
        <f>K48+(($I$7-$F$7)*SIN(K61-$B$61)+($J$7-$G$7)*COS(K61-$B$61))</f>
        <v>4.561343336035477</v>
      </c>
      <c r="L97" s="1">
        <f>L48+(($I$7-$F$7)*SIN(L61-$B$61)+($J$7-$G$7)*COS(L61-$B$61))</f>
        <v>4.269821354708561</v>
      </c>
      <c r="M97" s="1">
        <f>M48+(($I$7-$F$7)*SIN(M61-$B$61)+($J$7-$G$7)*COS(M61-$B$61))</f>
        <v>3.9464517148414906</v>
      </c>
      <c r="N97" s="1">
        <f>N48+(($I$7-$F$7)*SIN(N61-$B$61)+($J$7-$G$7)*COS(N61-$B$61))</f>
        <v>3.6184973762424453</v>
      </c>
      <c r="O97" s="1">
        <f>O48+(($I$7-$F$7)*SIN(O61-$B$61)+($J$7-$G$7)*COS(O61-$B$61))</f>
        <v>3.3091248887931757</v>
      </c>
      <c r="P97" s="1">
        <f>P48+(($I$7-$F$7)*SIN(P61-$B$61)+($J$7-$G$7)*COS(P61-$B$61))</f>
        <v>3.0355108877844827</v>
      </c>
      <c r="Q97" s="1">
        <f>Q48+(($I$7-$F$7)*SIN(Q61-$B$61)+($J$7-$G$7)*COS(Q61-$B$61))</f>
        <v>2.8091816557568756</v>
      </c>
      <c r="R97" s="1">
        <f>R48+(($I$7-$F$7)*SIN(R61-$B$61)+($J$7-$G$7)*COS(R61-$B$61))</f>
        <v>2.6380872528908452</v>
      </c>
      <c r="S97" s="1">
        <f>S48+(($I$7-$F$7)*SIN(S61-$B$61)+($J$7-$G$7)*COS(S61-$B$61))</f>
        <v>2.529683142134496</v>
      </c>
      <c r="T97" s="1">
        <f>T48+(($I$7-$F$7)*SIN(T61-$B$61)+($J$7-$G$7)*COS(T61-$B$61))</f>
        <v>2.494715286553092</v>
      </c>
      <c r="U97" s="1">
        <f>U48+(($I$7-$F$7)*SIN(U61-$B$61)+($J$7-$G$7)*COS(U61-$B$61))</f>
        <v>2.552191014374683</v>
      </c>
      <c r="V97" s="1">
        <f>V48+(($I$7-$F$7)*SIN(V61-$B$61)+($J$7-$G$7)*COS(V61-$B$61))</f>
        <v>2.7366992186191736</v>
      </c>
      <c r="W97" s="1">
        <f>W48+(($I$7-$F$7)*SIN(W61-$B$61)+($J$7-$G$7)*COS(W61-$B$61))</f>
        <v>3.107476535152824</v>
      </c>
      <c r="X97" s="1">
        <f>X48+(($I$7-$F$7)*SIN(X61-$B$61)+($J$7-$G$7)*COS(X61-$B$61))</f>
        <v>3.7374306016467562</v>
      </c>
      <c r="Y97" s="1">
        <f>Y48+(($I$7-$F$7)*SIN(Y61-$B$61)+($J$7-$G$7)*COS(Y61-$B$61))</f>
        <v>4.55272940447326</v>
      </c>
      <c r="Z97" s="1">
        <f>Z48+(($I$7-$F$7)*SIN(Z61-$B$61)+($J$7-$G$7)*COS(Z61-$B$61))</f>
        <v>4.995884357355639</v>
      </c>
      <c r="AA97" s="1">
        <f>AA48+(($I$7-$F$7)*SIN(AA61-$B$61)+($J$7-$G$7)*COS(AA61-$B$61))</f>
        <v>4.930066485916346</v>
      </c>
    </row>
    <row r="98" spans="1:27" ht="12.75">
      <c r="A98" s="1" t="s">
        <v>25</v>
      </c>
      <c r="B98" s="1">
        <f>B49-B68*(B97-B48)</f>
        <v>6.94432374419992</v>
      </c>
      <c r="C98" s="1">
        <f>C49-C68*(C97-C48)</f>
        <v>3.382550049715208</v>
      </c>
      <c r="D98" s="1">
        <f>D49-D68*(D97-D48)</f>
        <v>0.5059491885540786</v>
      </c>
      <c r="E98" s="1">
        <f>E49-E68*(E97-E48)</f>
        <v>-1.0443697068664446</v>
      </c>
      <c r="F98" s="1">
        <f>F49-F68*(F97-F48)</f>
        <v>-1.8995048468686437</v>
      </c>
      <c r="G98" s="1">
        <f>G49-G68*(G97-G48)</f>
        <v>-2.3760382633835837</v>
      </c>
      <c r="H98" s="1">
        <f>H49-H68*(H97-H48)</f>
        <v>-2.598887581431081</v>
      </c>
      <c r="I98" s="1">
        <f>I49-I68*(I97-I48)</f>
        <v>-2.6271256803585468</v>
      </c>
      <c r="J98" s="1">
        <f>J49-J68*(J97-J48)</f>
        <v>-2.502345392412262</v>
      </c>
      <c r="K98" s="1">
        <f>K49-K68*(K97-K48)</f>
        <v>-2.264840363881772</v>
      </c>
      <c r="L98" s="1">
        <f>L49-L68*(L97-L48)</f>
        <v>-1.9569150926926915</v>
      </c>
      <c r="M98" s="1">
        <f>M49-M68*(M97-M48)</f>
        <v>-1.6201456684573414</v>
      </c>
      <c r="N98" s="1">
        <f>N49-N68*(N97-N48)</f>
        <v>-1.290004350657194</v>
      </c>
      <c r="O98" s="1">
        <f>O49-O68*(O97-O48)</f>
        <v>-0.9908801882727304</v>
      </c>
      <c r="P98" s="1">
        <f>P49-P68*(P97-P48)</f>
        <v>-0.7339674006735384</v>
      </c>
      <c r="Q98" s="1">
        <f>Q49-Q68*(Q97-Q48)</f>
        <v>-0.5185347908103991</v>
      </c>
      <c r="R98" s="1">
        <f>R49-R68*(R97-R48)</f>
        <v>-0.334815320108664</v>
      </c>
      <c r="S98" s="1">
        <f>S49-S68*(S97-S48)</f>
        <v>-0.1657257211548661</v>
      </c>
      <c r="T98" s="1">
        <f>T49-T68*(T97-T48)</f>
        <v>0.015576326220940387</v>
      </c>
      <c r="U98" s="1">
        <f>U49-U68*(U97-U48)</f>
        <v>0.25725083012381417</v>
      </c>
      <c r="V98" s="1">
        <f>V49-V68*(V97-V48)</f>
        <v>0.6629625729078559</v>
      </c>
      <c r="W98" s="1">
        <f>W49-W68*(W97-W48)</f>
        <v>1.485136606385238</v>
      </c>
      <c r="X98" s="1">
        <f>X49-X68*(X97-X48)</f>
        <v>3.29640566994903</v>
      </c>
      <c r="Y98" s="1">
        <f>Y49-Y68*(Y97-Y48)</f>
        <v>6.373295203926358</v>
      </c>
      <c r="Z98" s="1">
        <f>Z49-Z68*(Z97-Z48)</f>
        <v>6.944323744199924</v>
      </c>
      <c r="AA98" s="1">
        <f>AA49-AA68*(AA97-AA48)</f>
        <v>0</v>
      </c>
    </row>
    <row r="99" spans="1:27" ht="12.75">
      <c r="A99" s="1" t="s">
        <v>26</v>
      </c>
      <c r="B99" s="1">
        <f>B50+B68*(B96-B47)</f>
        <v>0.28193372103451464</v>
      </c>
      <c r="C99" s="1">
        <f>C50+C68*(C96-C47)</f>
        <v>-0.8188744217019548</v>
      </c>
      <c r="D99" s="1">
        <f>D50+D68*(D96-D47)</f>
        <v>-0.17684136105139941</v>
      </c>
      <c r="E99" s="1">
        <f>E50+E68*(E96-E47)</f>
        <v>0.34254971331759204</v>
      </c>
      <c r="F99" s="1">
        <f>F50+F68*(F96-F47)</f>
        <v>0.4540328486989314</v>
      </c>
      <c r="G99" s="1">
        <f>G50+G68*(G96-G47)</f>
        <v>0.2853794589768555</v>
      </c>
      <c r="H99" s="1">
        <f>H50+H68*(H96-H47)</f>
        <v>-0.031047711677384602</v>
      </c>
      <c r="I99" s="1">
        <f>I50+I68*(I96-I47)</f>
        <v>-0.3972636915539809</v>
      </c>
      <c r="J99" s="1">
        <f>J50+J68*(J96-J47)</f>
        <v>-0.742283559822765</v>
      </c>
      <c r="K99" s="1">
        <f>K50+K68*(K96-K47)</f>
        <v>-1.0168728585113034</v>
      </c>
      <c r="L99" s="1">
        <f>L50+L68*(L96-L47)</f>
        <v>-1.1923740722054395</v>
      </c>
      <c r="M99" s="1">
        <f>M50+M68*(M96-M47)</f>
        <v>-1.2603753590547457</v>
      </c>
      <c r="N99" s="1">
        <f>N50+N68*(N96-N47)</f>
        <v>-1.2301400179359998</v>
      </c>
      <c r="O99" s="1">
        <f>O50+O68*(O96-O47)</f>
        <v>-1.1223838169934623</v>
      </c>
      <c r="P99" s="1">
        <f>P50+P68*(P96-P47)</f>
        <v>-0.9606751041777193</v>
      </c>
      <c r="Q99" s="1">
        <f>Q50+Q68*(Q96-Q47)</f>
        <v>-0.7634911789396747</v>
      </c>
      <c r="R99" s="1">
        <f>R50+R68*(R96-R47)</f>
        <v>-0.5390640860867323</v>
      </c>
      <c r="S99" s="1">
        <f>S50+S68*(S96-S47)</f>
        <v>-0.2825455504837062</v>
      </c>
      <c r="T99" s="1">
        <f>T50+T68*(T96-T47)</f>
        <v>0.027055163315780645</v>
      </c>
      <c r="U99" s="1">
        <f>U50+U68*(U96-U47)</f>
        <v>0.43337998962382124</v>
      </c>
      <c r="V99" s="1">
        <f>V50+V68*(V96-V47)</f>
        <v>1.0137034774132436</v>
      </c>
      <c r="W99" s="1">
        <f>W50+W68*(W96-W47)</f>
        <v>1.8720697754400255</v>
      </c>
      <c r="X99" s="1">
        <f>X50+X68*(X96-X47)</f>
        <v>2.92945623599302</v>
      </c>
      <c r="Y99" s="1">
        <f>Y50+Y68*(Y96-Y47)</f>
        <v>2.8936174073448186</v>
      </c>
      <c r="Z99" s="1">
        <f>Z50+Z68*(Z96-Z47)</f>
        <v>0.2819337210345197</v>
      </c>
      <c r="AA99" s="1">
        <f>AA50+AA68*(AA96-AA47)</f>
        <v>0</v>
      </c>
    </row>
    <row r="100" spans="1:27" ht="12.75">
      <c r="A100" s="1" t="s">
        <v>27</v>
      </c>
      <c r="B100" s="46">
        <f>B51-B72*(B97-B48)-(B68^2)*(B96-B47)</f>
        <v>-8.809874297112655</v>
      </c>
      <c r="C100" s="46">
        <f>C51-C72*(C97-C48)-(C68^2)*(C96-C47)</f>
        <v>-14.063472115880995</v>
      </c>
      <c r="D100" s="1">
        <f>D51-D72*(D97-D48)-D68^2*(D96-D47)</f>
        <v>-7.99321375954418</v>
      </c>
      <c r="E100" s="1">
        <f>E51-E72*(E97-E48)-E68^2*(E96-E47)</f>
        <v>-4.292658034991244</v>
      </c>
      <c r="F100" s="1">
        <f>F51-F72*(F97-F48)-F68^2*(F96-F47)</f>
        <v>-2.425963642453297</v>
      </c>
      <c r="G100" s="1">
        <f>G51-G72*(G97-G48)-G68^2*(G96-G47)</f>
        <v>-1.2865916883528274</v>
      </c>
      <c r="H100" s="1">
        <f>H51-H72*(H97-H48)-H68^2*(H96-H47)</f>
        <v>-0.4507998451368289</v>
      </c>
      <c r="I100" s="1">
        <f>I51-I72*(I97-I48)-I68^2*(I96-I47)</f>
        <v>0.20948195559107058</v>
      </c>
      <c r="J100" s="1">
        <f>J51-J72*(J97-J48)-J68^2*(J96-J47)</f>
        <v>0.7182781574504602</v>
      </c>
      <c r="K100" s="1">
        <f>K51-K72*(K97-K48)-K68^2*(K96-K47)</f>
        <v>1.06899332451904</v>
      </c>
      <c r="L100" s="1">
        <f>L51-L72*(L97-L48)-L68^2*(L96-L47)</f>
        <v>1.2565437999127749</v>
      </c>
      <c r="M100" s="1">
        <f>M51-M72*(M97-M48)-M68^2*(M96-M47)</f>
        <v>1.293260315689178</v>
      </c>
      <c r="N100" s="1">
        <f>N51-N72*(N97-N48)-N68^2*(N96-N47)</f>
        <v>1.2131672497977848</v>
      </c>
      <c r="O100" s="1">
        <f>O51-O72*(O97-O48)-O68^2*(O96-O47)</f>
        <v>1.064946042024092</v>
      </c>
      <c r="P100" s="1">
        <f>P51-P72*(P97-P48)-P68^2*(P96-P47)</f>
        <v>0.898399775805203</v>
      </c>
      <c r="Q100" s="1">
        <f>Q51-Q72*(Q97-Q48)-Q68^2*(Q96-Q47)</f>
        <v>0.7537364213472252</v>
      </c>
      <c r="R100" s="1">
        <f>R51-R72*(R97-R48)-R68^2*(R96-R47)</f>
        <v>0.6605334242540213</v>
      </c>
      <c r="S100" s="1">
        <f>S51-S72*(S97-S48)-S68^2*(S96-S47)</f>
        <v>0.647668721820945</v>
      </c>
      <c r="T100" s="1">
        <f>T51-T72*(T97-T48)-T68^2*(T96-T47)</f>
        <v>0.7661613675534068</v>
      </c>
      <c r="U100" s="1">
        <f>U51-U72*(U97-U48)-U68^2*(U96-U47)</f>
        <v>1.1408204601257754</v>
      </c>
      <c r="V100" s="1">
        <f>V51-V72*(V97-V48)-V68^2*(V96-V47)</f>
        <v>2.1061326100496887</v>
      </c>
      <c r="W100" s="1">
        <f>W51-W72*(W97-W48)-W68^2*(W96-W47)</f>
        <v>4.5385268082436605</v>
      </c>
      <c r="X100" s="1">
        <f>X51-X72*(X97-X48)-X68^2*(X96-X47)</f>
        <v>9.779431080491488</v>
      </c>
      <c r="Y100" s="1">
        <f>Y51-Y72*(Y97-Y48)-Y68^2*(Y96-Y47)</f>
        <v>11.179465092392281</v>
      </c>
      <c r="Z100" s="1">
        <f>Z51-Z72*(Z97-Z48)-Z68^2*(Z96-Z47)</f>
        <v>-8.809874297112616</v>
      </c>
      <c r="AA100" s="1">
        <f>AA51-AA72*(AA97-AA48)-AA68^2*(AA96-AA47)</f>
        <v>0</v>
      </c>
    </row>
    <row r="101" spans="1:256" ht="12.75">
      <c r="A101" s="1" t="s">
        <v>28</v>
      </c>
      <c r="B101" s="46">
        <f>B52+B72*(B96-B47)-(B68^2)*(B97-B48)</f>
        <v>-10.02625577253218</v>
      </c>
      <c r="C101" s="46">
        <f>C52+C72*(C96-C47)-(C68^2)*(C97-C48)</f>
        <v>0.9121815543175882</v>
      </c>
      <c r="D101" s="46">
        <f>D52+D72*(D96-D47)-(D68^2)*(D97-D48)</f>
        <v>2.732959948126842</v>
      </c>
      <c r="E101" s="46">
        <f>E52+E72*(E96-E47)-(E68^2)*(E97-E48)</f>
        <v>1.1537030829598431</v>
      </c>
      <c r="F101" s="46">
        <f>F52+F72*(F96-F47)-(F68^2)*(F97-F48)</f>
        <v>-0.20447189955727163</v>
      </c>
      <c r="G101" s="46">
        <f>G52+G72*(G96-G47)-(G68^2)*(G97-G48)</f>
        <v>-0.999102890106107</v>
      </c>
      <c r="H101" s="46">
        <f>H52+H72*(H96-H47)-(H68^2)*(H97-H48)</f>
        <v>-1.3565180285229255</v>
      </c>
      <c r="I101" s="46">
        <f>I52+I72*(I96-I47)-(I68^2)*(I97-I48)</f>
        <v>-1.396295988211516</v>
      </c>
      <c r="J101" s="46">
        <f>J52+J72*(J96-J47)-(J68^2)*(J97-J48)</f>
        <v>-1.208159966432909</v>
      </c>
      <c r="K101" s="46">
        <f>K52+K72*(K96-K47)-(K68^2)*(K97-K48)</f>
        <v>-0.8712948457164562</v>
      </c>
      <c r="L101" s="46">
        <f>L52+L72*(L96-L47)-(L68^2)*(L97-L48)</f>
        <v>-0.46422904196147885</v>
      </c>
      <c r="M101" s="46">
        <f>M52+M72*(M96-M47)-(M68^2)*(M97-M48)</f>
        <v>-0.06156885553566849</v>
      </c>
      <c r="N101" s="46">
        <f>N52+N72*(N96-N47)-(N68^2)*(N97-N48)</f>
        <v>0.2787815923315793</v>
      </c>
      <c r="O101" s="46">
        <f>O52+O72*(O96-O47)-(O68^2)*(O97-O48)</f>
        <v>0.528882935797539</v>
      </c>
      <c r="P101" s="46">
        <f>P52+P72*(P96-P47)-(P68^2)*(P97-P48)</f>
        <v>0.6943952401024902</v>
      </c>
      <c r="Q101" s="46">
        <f>Q52+Q72*(Q96-Q47)-(Q68^2)*(Q97-Q48)</f>
        <v>0.8065833614151711</v>
      </c>
      <c r="R101" s="46">
        <f>R52+R72*(R96-R47)-(R68^2)*(R97-R48)</f>
        <v>0.9108361323531828</v>
      </c>
      <c r="S101" s="46">
        <f>S52+S72*(S96-S47)-(S68^2)*(S97-S48)</f>
        <v>1.0617943044610543</v>
      </c>
      <c r="T101" s="46">
        <f>T52+T72*(T96-T47)-(T68^2)*(T97-T48)</f>
        <v>1.3303866052517432</v>
      </c>
      <c r="U101" s="46">
        <f>U52+U72*(U96-U47)-(U68^2)*(U97-U48)</f>
        <v>1.8223728922123916</v>
      </c>
      <c r="V101" s="46">
        <f>V52+V72*(V96-V47)-(V68^2)*(V97-V48)</f>
        <v>2.6842949171108796</v>
      </c>
      <c r="W101" s="46">
        <f>W52+W72*(W96-W47)-(W68^2)*(W97-W48)</f>
        <v>3.883388742279851</v>
      </c>
      <c r="X101" s="46">
        <f>X52+X72*(X96-X47)-(X68^2)*(X97-X48)</f>
        <v>3.4872279338701224</v>
      </c>
      <c r="Y101" s="46">
        <f>Y52+Y72*(Y96-Y47)-(Y68^2)*(Y97-Y48)</f>
        <v>-5.6852731599165</v>
      </c>
      <c r="Z101" s="46">
        <f>Z52+Z72*(Z96-Z47)-(Z68^2)*(Z97-Z48)</f>
        <v>-10.026255772532195</v>
      </c>
      <c r="AA101" s="46">
        <f>AA52+AA72*(AA96-AA47)-(AA68^2)*(AA97-AA48)</f>
        <v>0</v>
      </c>
      <c r="AB101" s="61"/>
      <c r="AC101" s="61"/>
      <c r="AD101" s="61"/>
      <c r="AE101" s="61"/>
      <c r="AF101" s="61"/>
      <c r="AG101" s="61"/>
      <c r="AH101" s="61"/>
      <c r="AI101" s="61"/>
      <c r="AJ101" s="61"/>
      <c r="AK101" s="61"/>
      <c r="AL101" s="61"/>
      <c r="AM101" s="61"/>
      <c r="AN101" s="61"/>
      <c r="AO101" s="61"/>
      <c r="AP101" s="61"/>
      <c r="AQ101" s="61"/>
      <c r="AR101" s="61"/>
      <c r="AS101" s="61"/>
      <c r="AT101" s="61"/>
      <c r="AU101" s="61"/>
      <c r="AV101" s="61"/>
      <c r="AW101" s="61"/>
      <c r="AX101" s="61"/>
      <c r="AY101" s="61"/>
      <c r="AZ101" s="61"/>
      <c r="BA101" s="61"/>
      <c r="BB101" s="61"/>
      <c r="BC101" s="61"/>
      <c r="BD101" s="61"/>
      <c r="BE101" s="61"/>
      <c r="BF101" s="61"/>
      <c r="BG101" s="61"/>
      <c r="BH101" s="61"/>
      <c r="BI101" s="61"/>
      <c r="BJ101" s="61"/>
      <c r="BK101" s="61"/>
      <c r="BL101" s="61"/>
      <c r="BM101" s="61"/>
      <c r="BN101" s="61"/>
      <c r="BO101" s="61"/>
      <c r="BP101" s="61"/>
      <c r="BQ101" s="61"/>
      <c r="BR101" s="61"/>
      <c r="BS101" s="61"/>
      <c r="BT101" s="61"/>
      <c r="BU101" s="61"/>
      <c r="BV101" s="61"/>
      <c r="BW101" s="61"/>
      <c r="BX101" s="61"/>
      <c r="BY101" s="61"/>
      <c r="BZ101" s="61"/>
      <c r="CA101" s="61"/>
      <c r="CB101" s="61"/>
      <c r="CC101" s="61"/>
      <c r="CD101" s="61"/>
      <c r="CE101" s="61"/>
      <c r="CF101" s="61"/>
      <c r="CG101" s="61"/>
      <c r="CH101" s="61"/>
      <c r="CI101" s="61"/>
      <c r="CJ101" s="61"/>
      <c r="CK101" s="61"/>
      <c r="CL101" s="61"/>
      <c r="CM101" s="61"/>
      <c r="CN101" s="61"/>
      <c r="CO101" s="61"/>
      <c r="CP101" s="61"/>
      <c r="CQ101" s="61"/>
      <c r="CR101" s="61"/>
      <c r="CS101" s="61"/>
      <c r="CT101" s="61"/>
      <c r="CU101" s="61"/>
      <c r="CV101" s="61"/>
      <c r="CW101" s="61"/>
      <c r="CX101" s="61"/>
      <c r="CY101" s="61"/>
      <c r="CZ101" s="61"/>
      <c r="DA101" s="61"/>
      <c r="DB101" s="61"/>
      <c r="DC101" s="61"/>
      <c r="DD101" s="61"/>
      <c r="DE101" s="61"/>
      <c r="DF101" s="61"/>
      <c r="DG101" s="61"/>
      <c r="DH101" s="61"/>
      <c r="DI101" s="61"/>
      <c r="DJ101" s="61"/>
      <c r="DK101" s="61"/>
      <c r="DL101" s="61"/>
      <c r="DM101" s="61"/>
      <c r="DN101" s="61"/>
      <c r="DO101" s="61"/>
      <c r="DP101" s="61"/>
      <c r="DQ101" s="61"/>
      <c r="DR101" s="61"/>
      <c r="DS101" s="61"/>
      <c r="DT101" s="61"/>
      <c r="DU101" s="61"/>
      <c r="DV101" s="61"/>
      <c r="DW101" s="61"/>
      <c r="DX101" s="61"/>
      <c r="DY101" s="61"/>
      <c r="DZ101" s="61"/>
      <c r="EA101" s="61"/>
      <c r="EB101" s="61"/>
      <c r="EC101" s="61"/>
      <c r="ED101" s="61"/>
      <c r="EE101" s="61"/>
      <c r="EF101" s="61"/>
      <c r="EG101" s="61"/>
      <c r="EH101" s="61"/>
      <c r="EI101" s="61"/>
      <c r="EJ101" s="61"/>
      <c r="EK101" s="61"/>
      <c r="EL101" s="61"/>
      <c r="EM101" s="61"/>
      <c r="EN101" s="61"/>
      <c r="EO101" s="61"/>
      <c r="EP101" s="61"/>
      <c r="EQ101" s="61"/>
      <c r="ER101" s="61"/>
      <c r="ES101" s="61"/>
      <c r="ET101" s="61"/>
      <c r="EU101" s="61"/>
      <c r="EV101" s="61"/>
      <c r="EW101" s="61"/>
      <c r="EX101" s="61"/>
      <c r="EY101" s="61"/>
      <c r="EZ101" s="61"/>
      <c r="FA101" s="61"/>
      <c r="FB101" s="61"/>
      <c r="FC101" s="61"/>
      <c r="FD101" s="61"/>
      <c r="FE101" s="61"/>
      <c r="FF101" s="61"/>
      <c r="FG101" s="61"/>
      <c r="FH101" s="61"/>
      <c r="FI101" s="61"/>
      <c r="FJ101" s="61"/>
      <c r="FK101" s="61"/>
      <c r="FL101" s="61"/>
      <c r="FM101" s="61"/>
      <c r="FN101" s="61"/>
      <c r="FO101" s="61"/>
      <c r="FP101" s="61"/>
      <c r="FQ101" s="61"/>
      <c r="FR101" s="61"/>
      <c r="FS101" s="61"/>
      <c r="FT101" s="61"/>
      <c r="FU101" s="61"/>
      <c r="FV101" s="61"/>
      <c r="FW101" s="61"/>
      <c r="FX101" s="61"/>
      <c r="FY101" s="61"/>
      <c r="FZ101" s="61"/>
      <c r="GA101" s="61"/>
      <c r="GB101" s="61"/>
      <c r="GC101" s="61"/>
      <c r="GD101" s="61"/>
      <c r="GE101" s="61"/>
      <c r="GF101" s="61"/>
      <c r="GG101" s="61"/>
      <c r="GH101" s="61"/>
      <c r="GI101" s="61"/>
      <c r="GJ101" s="61"/>
      <c r="GK101" s="61"/>
      <c r="GL101" s="61"/>
      <c r="GM101" s="61"/>
      <c r="GN101" s="61"/>
      <c r="GO101" s="61"/>
      <c r="GP101" s="61"/>
      <c r="GQ101" s="61"/>
      <c r="GR101" s="61"/>
      <c r="GS101" s="61"/>
      <c r="GT101" s="61"/>
      <c r="GU101" s="61"/>
      <c r="GV101" s="61"/>
      <c r="GW101" s="61"/>
      <c r="GX101" s="61"/>
      <c r="GY101" s="61"/>
      <c r="GZ101" s="61"/>
      <c r="HA101" s="61"/>
      <c r="HB101" s="61"/>
      <c r="HC101" s="61"/>
      <c r="HD101" s="61"/>
      <c r="HE101" s="61"/>
      <c r="HF101" s="61"/>
      <c r="HG101" s="61"/>
      <c r="HH101" s="61"/>
      <c r="HI101" s="61"/>
      <c r="HJ101" s="61"/>
      <c r="HK101" s="61"/>
      <c r="HL101" s="61"/>
      <c r="HM101" s="61"/>
      <c r="HN101" s="61"/>
      <c r="HO101" s="61"/>
      <c r="HP101" s="61"/>
      <c r="HQ101" s="61"/>
      <c r="HR101" s="61"/>
      <c r="HS101" s="61"/>
      <c r="HT101" s="61"/>
      <c r="HU101" s="61"/>
      <c r="HV101" s="61"/>
      <c r="HW101" s="61"/>
      <c r="HX101" s="61"/>
      <c r="HY101" s="61"/>
      <c r="HZ101" s="61"/>
      <c r="IA101" s="61"/>
      <c r="IB101" s="61"/>
      <c r="IC101" s="61"/>
      <c r="ID101" s="61"/>
      <c r="IE101" s="61"/>
      <c r="IF101" s="61"/>
      <c r="IG101" s="61"/>
      <c r="IH101" s="61"/>
      <c r="II101" s="61"/>
      <c r="IJ101" s="61"/>
      <c r="IK101" s="61"/>
      <c r="IL101" s="61"/>
      <c r="IM101" s="61"/>
      <c r="IN101" s="61"/>
      <c r="IO101" s="61"/>
      <c r="IP101" s="61"/>
      <c r="IQ101" s="61"/>
      <c r="IR101" s="61"/>
      <c r="IS101" s="61"/>
      <c r="IT101" s="61"/>
      <c r="IU101" s="61"/>
      <c r="IV101" s="61"/>
    </row>
    <row r="102" ht="12.75">
      <c r="A102" s="29" t="s">
        <v>129</v>
      </c>
    </row>
    <row r="103" spans="1:27" ht="12.75">
      <c r="A103" s="1" t="s">
        <v>78</v>
      </c>
      <c r="B103" s="1">
        <f>(B74+$B$8)/2</f>
        <v>8.130504617592106</v>
      </c>
      <c r="C103" s="1">
        <f>(C74+$B$8)/2</f>
        <v>9.50978960841578</v>
      </c>
      <c r="D103" s="1">
        <f>(D74+$B$8)/2</f>
        <v>9.98308358728573</v>
      </c>
      <c r="E103" s="1">
        <f>(E74+$B$8)/2</f>
        <v>9.891634684224247</v>
      </c>
      <c r="F103" s="1">
        <f>(F74+$B$8)/2</f>
        <v>9.495723364027565</v>
      </c>
      <c r="G103" s="1">
        <f>(G74+$B$8)/2</f>
        <v>8.929584375236923</v>
      </c>
      <c r="H103" s="1">
        <f>(H74+$B$8)/2</f>
        <v>8.27360490072462</v>
      </c>
      <c r="I103" s="1">
        <f>(I74+$B$8)/2</f>
        <v>7.585751753910648</v>
      </c>
      <c r="J103" s="1">
        <f>(J74+$B$8)/2</f>
        <v>6.9113986064951245</v>
      </c>
      <c r="K103" s="1">
        <f>(K74+$B$8)/2</f>
        <v>6.285371670898035</v>
      </c>
      <c r="L103" s="1">
        <f>(L74+$B$8)/2</f>
        <v>5.731675093119076</v>
      </c>
      <c r="M103" s="1">
        <f>(M74+$B$8)/2</f>
        <v>5.263232543062003</v>
      </c>
      <c r="N103" s="1">
        <f>(N74+$B$8)/2</f>
        <v>4.882757042606445</v>
      </c>
      <c r="O103" s="1">
        <f>(O74+$B$8)/2</f>
        <v>4.585041392946413</v>
      </c>
      <c r="P103" s="1">
        <f>(P74+$B$8)/2</f>
        <v>4.360214451379027</v>
      </c>
      <c r="Q103" s="1">
        <f>(Q74+$B$8)/2</f>
        <v>4.19709126776717</v>
      </c>
      <c r="R103" s="1">
        <f>(R74+$B$8)/2</f>
        <v>4.085922869752633</v>
      </c>
      <c r="S103" s="1">
        <f>(S74+$B$8)/2</f>
        <v>4.02048007818999</v>
      </c>
      <c r="T103" s="1">
        <f>(T74+$B$8)/2</f>
        <v>4.000159480481558</v>
      </c>
      <c r="U103" s="1">
        <f>(U74+$B$8)/2</f>
        <v>4.03376114227233</v>
      </c>
      <c r="V103" s="1">
        <f>(V74+$B$8)/2</f>
        <v>4.1487811007988675</v>
      </c>
      <c r="W103" s="1">
        <f>(W74+$B$8)/2</f>
        <v>4.416243905776875</v>
      </c>
      <c r="X103" s="1">
        <f>(X74+$B$8)/2</f>
        <v>5.0119461987351475</v>
      </c>
      <c r="Y103" s="1">
        <f>(Y74+$B$8)/2</f>
        <v>6.2662931862523585</v>
      </c>
      <c r="Z103" s="1">
        <f>(Z74+$B$8)/2</f>
        <v>8.130504617592102</v>
      </c>
      <c r="AA103" s="1">
        <f>(AA74+$B$8)/2</f>
        <v>5</v>
      </c>
    </row>
    <row r="104" spans="1:27" ht="12.75">
      <c r="A104" s="1" t="s">
        <v>79</v>
      </c>
      <c r="B104" s="1">
        <f>(B75+$B$9)/2</f>
        <v>4.995884357355639</v>
      </c>
      <c r="C104" s="1">
        <f>(C75+$B$9)/2</f>
        <v>4.859624536198155</v>
      </c>
      <c r="D104" s="1">
        <f>(D75+$B$9)/2</f>
        <v>4.7199919596948465</v>
      </c>
      <c r="E104" s="1">
        <f>(E75+$B$9)/2</f>
        <v>4.750967996083698</v>
      </c>
      <c r="F104" s="1">
        <f>(F75+$B$9)/2</f>
        <v>4.863008268196</v>
      </c>
      <c r="G104" s="1">
        <f>(G75+$B$9)/2</f>
        <v>4.964321171623457</v>
      </c>
      <c r="H104" s="1">
        <f>(H75+$B$9)/2</f>
        <v>4.999643238705948</v>
      </c>
      <c r="I104" s="1">
        <f>(I75+$B$9)/2</f>
        <v>4.943796292537535</v>
      </c>
      <c r="J104" s="1">
        <f>(J75+$B$9)/2</f>
        <v>4.7935479170038064</v>
      </c>
      <c r="K104" s="1">
        <f>(K75+$B$9)/2</f>
        <v>4.561343336035477</v>
      </c>
      <c r="L104" s="1">
        <f>(L75+$B$9)/2</f>
        <v>4.26982135470856</v>
      </c>
      <c r="M104" s="1">
        <f>(M75+$B$9)/2</f>
        <v>3.946451714841491</v>
      </c>
      <c r="N104" s="1">
        <f>(N75+$B$9)/2</f>
        <v>3.618497376242445</v>
      </c>
      <c r="O104" s="1">
        <f>(O75+$B$9)/2</f>
        <v>3.3091248887931757</v>
      </c>
      <c r="P104" s="1">
        <f>(P75+$B$9)/2</f>
        <v>3.0355108877844836</v>
      </c>
      <c r="Q104" s="1">
        <f>(Q75+$B$9)/2</f>
        <v>2.809181655756878</v>
      </c>
      <c r="R104" s="1">
        <f>(R75+$B$9)/2</f>
        <v>2.6380872528908474</v>
      </c>
      <c r="S104" s="1">
        <f>(S75+$B$9)/2</f>
        <v>2.5296831421344974</v>
      </c>
      <c r="T104" s="1">
        <f>(T75+$B$9)/2</f>
        <v>2.4947152865530935</v>
      </c>
      <c r="U104" s="1">
        <f>(U75+$B$9)/2</f>
        <v>2.5521910143746847</v>
      </c>
      <c r="V104" s="1">
        <f>(V75+$B$9)/2</f>
        <v>2.7366992186191745</v>
      </c>
      <c r="W104" s="1">
        <f>(W75+$B$9)/2</f>
        <v>3.1074765351528257</v>
      </c>
      <c r="X104" s="1">
        <f>(X75+$B$9)/2</f>
        <v>3.737430601646758</v>
      </c>
      <c r="Y104" s="1">
        <f>(Y75+$B$9)/2</f>
        <v>4.552729404473262</v>
      </c>
      <c r="Z104" s="1">
        <f>(Z75+$B$9)/2</f>
        <v>4.995884357355639</v>
      </c>
      <c r="AA104" s="1">
        <f>(AA75+$B$9)/2</f>
        <v>4.930066485916346</v>
      </c>
    </row>
    <row r="105" spans="1:27" ht="12.75">
      <c r="A105" s="1" t="s">
        <v>25</v>
      </c>
      <c r="B105" s="1">
        <f>B76/2</f>
        <v>6.944323744199922</v>
      </c>
      <c r="C105" s="1">
        <f>C76/2</f>
        <v>3.3825500497152072</v>
      </c>
      <c r="D105" s="1">
        <f>D76/2</f>
        <v>0.505949188554079</v>
      </c>
      <c r="E105" s="1">
        <f>E76/2</f>
        <v>-1.0443697068664446</v>
      </c>
      <c r="F105" s="1">
        <f>F76/2</f>
        <v>-1.899504846868643</v>
      </c>
      <c r="G105" s="1">
        <f>G76/2</f>
        <v>-2.3760382633835846</v>
      </c>
      <c r="H105" s="1">
        <f>H76/2</f>
        <v>-2.598887581431081</v>
      </c>
      <c r="I105" s="1">
        <f>I76/2</f>
        <v>-2.627125680358547</v>
      </c>
      <c r="J105" s="1">
        <f>J76/2</f>
        <v>-2.5023453924122614</v>
      </c>
      <c r="K105" s="1">
        <f>K76/2</f>
        <v>-2.2648403638817713</v>
      </c>
      <c r="L105" s="1">
        <f>L76/2</f>
        <v>-1.9569150926926908</v>
      </c>
      <c r="M105" s="1">
        <f>M76/2</f>
        <v>-1.620145668457342</v>
      </c>
      <c r="N105" s="1">
        <f>N76/2</f>
        <v>-1.290004350657194</v>
      </c>
      <c r="O105" s="1">
        <f>O76/2</f>
        <v>-0.9908801882727302</v>
      </c>
      <c r="P105" s="1">
        <f>P76/2</f>
        <v>-0.7339674006735388</v>
      </c>
      <c r="Q105" s="1">
        <f>Q76/2</f>
        <v>-0.5185347908103994</v>
      </c>
      <c r="R105" s="1">
        <f>R76/2</f>
        <v>-0.33481532010866477</v>
      </c>
      <c r="S105" s="1">
        <f>S76/2</f>
        <v>-0.16572572115486528</v>
      </c>
      <c r="T105" s="1">
        <f>T76/2</f>
        <v>0.01557632622094074</v>
      </c>
      <c r="U105" s="1">
        <f>U76/2</f>
        <v>0.25725083012381367</v>
      </c>
      <c r="V105" s="1">
        <f>V76/2</f>
        <v>0.6629625729078565</v>
      </c>
      <c r="W105" s="1">
        <f>W76/2</f>
        <v>1.4851366063852387</v>
      </c>
      <c r="X105" s="1">
        <f>X76/2</f>
        <v>3.29640566994903</v>
      </c>
      <c r="Y105" s="1">
        <f>Y76/2</f>
        <v>6.373295203926359</v>
      </c>
      <c r="Z105" s="1">
        <f>Z76/2</f>
        <v>6.944323744199924</v>
      </c>
      <c r="AA105" s="1">
        <f>AA76/2</f>
        <v>0</v>
      </c>
    </row>
    <row r="106" spans="1:27" ht="12.75">
      <c r="A106" s="1" t="s">
        <v>26</v>
      </c>
      <c r="B106" s="1">
        <f>B77/2</f>
        <v>0.2819337210345121</v>
      </c>
      <c r="C106" s="1">
        <f aca="true" t="shared" si="17" ref="C106:Q106">C77/2</f>
        <v>-0.8188744217019548</v>
      </c>
      <c r="D106" s="1">
        <f t="shared" si="17"/>
        <v>-0.17684136105139903</v>
      </c>
      <c r="E106" s="1">
        <f t="shared" si="17"/>
        <v>0.34254971331759254</v>
      </c>
      <c r="F106" s="1">
        <f t="shared" si="17"/>
        <v>0.45403284869893135</v>
      </c>
      <c r="G106" s="1">
        <f t="shared" si="17"/>
        <v>0.28537945897685624</v>
      </c>
      <c r="H106" s="1">
        <f t="shared" si="17"/>
        <v>-0.031047711677384543</v>
      </c>
      <c r="I106" s="1">
        <f t="shared" si="17"/>
        <v>-0.3972636915539801</v>
      </c>
      <c r="J106" s="1">
        <f t="shared" si="17"/>
        <v>-0.7422835598227646</v>
      </c>
      <c r="K106" s="1">
        <f t="shared" si="17"/>
        <v>-1.0168728585113032</v>
      </c>
      <c r="L106" s="1">
        <f t="shared" si="17"/>
        <v>-1.1923740722054386</v>
      </c>
      <c r="M106" s="1">
        <f t="shared" si="17"/>
        <v>-1.2603753590547453</v>
      </c>
      <c r="N106" s="1">
        <f t="shared" si="17"/>
        <v>-1.2301400179359998</v>
      </c>
      <c r="O106" s="1">
        <f t="shared" si="17"/>
        <v>-1.1223838169934615</v>
      </c>
      <c r="P106" s="1">
        <f t="shared" si="17"/>
        <v>-0.9606751041777191</v>
      </c>
      <c r="Q106" s="1">
        <f t="shared" si="17"/>
        <v>-0.7634911789396743</v>
      </c>
      <c r="R106" s="1">
        <f>R77/2</f>
        <v>-0.5390640860867326</v>
      </c>
      <c r="S106" s="1">
        <f>S77/2</f>
        <v>-0.2825455504837058</v>
      </c>
      <c r="T106" s="1">
        <f>T77/2</f>
        <v>0.027055163315781477</v>
      </c>
      <c r="U106" s="1">
        <f>U77/2</f>
        <v>0.43337998962382107</v>
      </c>
      <c r="V106" s="1">
        <f>V77/2</f>
        <v>1.0137034774132445</v>
      </c>
      <c r="W106" s="1">
        <f>W77/2</f>
        <v>1.872069775440025</v>
      </c>
      <c r="X106" s="1">
        <f>X77/2</f>
        <v>2.929456235993017</v>
      </c>
      <c r="Y106" s="1">
        <f>Y77/2</f>
        <v>2.893617407344814</v>
      </c>
      <c r="Z106" s="1">
        <f>Z77/2</f>
        <v>0.2819337210345165</v>
      </c>
      <c r="AA106" s="1">
        <f>AA77/2</f>
        <v>0</v>
      </c>
    </row>
    <row r="107" spans="1:27" ht="12.75">
      <c r="A107" s="1" t="s">
        <v>27</v>
      </c>
      <c r="B107" s="1">
        <f>B78/2</f>
        <v>-8.80987429711266</v>
      </c>
      <c r="C107" s="1">
        <f>C78/2</f>
        <v>-14.063472115880987</v>
      </c>
      <c r="D107" s="1">
        <f>D78/2</f>
        <v>-7.993213759544182</v>
      </c>
      <c r="E107" s="1">
        <f>E78/2</f>
        <v>-4.292658034991244</v>
      </c>
      <c r="F107" s="1">
        <f>F78/2</f>
        <v>-2.4259636424532967</v>
      </c>
      <c r="G107" s="1">
        <f>G78/2</f>
        <v>-1.286591688352828</v>
      </c>
      <c r="H107" s="1">
        <f>H78/2</f>
        <v>-0.45079984513682886</v>
      </c>
      <c r="I107" s="1">
        <f>I78/2</f>
        <v>0.2094819555910704</v>
      </c>
      <c r="J107" s="1">
        <f>J78/2</f>
        <v>0.7182781574504601</v>
      </c>
      <c r="K107" s="1">
        <f>K78/2</f>
        <v>1.06899332451904</v>
      </c>
      <c r="L107" s="1">
        <f>L78/2</f>
        <v>1.2565437999127753</v>
      </c>
      <c r="M107" s="1">
        <f>M78/2</f>
        <v>1.2932603156891784</v>
      </c>
      <c r="N107" s="1">
        <f>N78/2</f>
        <v>1.213167249797785</v>
      </c>
      <c r="O107" s="1">
        <f>O78/2</f>
        <v>1.0649460420240915</v>
      </c>
      <c r="P107" s="1">
        <f>P78/2</f>
        <v>0.8983997758052031</v>
      </c>
      <c r="Q107" s="1">
        <f>Q78/2</f>
        <v>0.7537364213472255</v>
      </c>
      <c r="R107" s="1">
        <f>R78/2</f>
        <v>0.6605334242540217</v>
      </c>
      <c r="S107" s="1">
        <f>S78/2</f>
        <v>0.6476687218209453</v>
      </c>
      <c r="T107" s="1">
        <f>T78/2</f>
        <v>0.7661613675534071</v>
      </c>
      <c r="U107" s="1">
        <f>U78/2</f>
        <v>1.1408204601257763</v>
      </c>
      <c r="V107" s="1">
        <f>V78/2</f>
        <v>2.106132610049689</v>
      </c>
      <c r="W107" s="1">
        <f>W78/2</f>
        <v>4.538526808243661</v>
      </c>
      <c r="X107" s="1">
        <f>X78/2</f>
        <v>9.779431080491486</v>
      </c>
      <c r="Y107" s="1">
        <f>Y78/2</f>
        <v>11.179465092392274</v>
      </c>
      <c r="Z107" s="1">
        <f>Z78/2</f>
        <v>-8.809874297112621</v>
      </c>
      <c r="AA107" s="1">
        <f>AA78/2</f>
        <v>0</v>
      </c>
    </row>
    <row r="108" spans="1:27" ht="12.75">
      <c r="A108" s="1" t="s">
        <v>28</v>
      </c>
      <c r="B108" s="1">
        <f>B79/2</f>
        <v>-10.026255772532178</v>
      </c>
      <c r="C108" s="1">
        <f>C79/2</f>
        <v>0.9121815543175895</v>
      </c>
      <c r="D108" s="1">
        <f>D79/2</f>
        <v>2.732959948126846</v>
      </c>
      <c r="E108" s="1">
        <f>E79/2</f>
        <v>1.153703082959845</v>
      </c>
      <c r="F108" s="1">
        <f>F79/2</f>
        <v>-0.20447189955727144</v>
      </c>
      <c r="G108" s="1">
        <f>G79/2</f>
        <v>-0.9991028901061075</v>
      </c>
      <c r="H108" s="1">
        <f>H79/2</f>
        <v>-1.3565180285229261</v>
      </c>
      <c r="I108" s="1">
        <f>I79/2</f>
        <v>-1.3962959882115162</v>
      </c>
      <c r="J108" s="1">
        <f>J79/2</f>
        <v>-1.2081599664329086</v>
      </c>
      <c r="K108" s="1">
        <f>K79/2</f>
        <v>-0.8712948457164555</v>
      </c>
      <c r="L108" s="1">
        <f>L79/2</f>
        <v>-0.464229041961479</v>
      </c>
      <c r="M108" s="1">
        <f>M79/2</f>
        <v>-0.061568855535668654</v>
      </c>
      <c r="N108" s="1">
        <f>N79/2</f>
        <v>0.2787815923315794</v>
      </c>
      <c r="O108" s="1">
        <f>O79/2</f>
        <v>0.5288829357975389</v>
      </c>
      <c r="P108" s="1">
        <f>P79/2</f>
        <v>0.6943952401024898</v>
      </c>
      <c r="Q108" s="1">
        <f>Q79/2</f>
        <v>0.8065833614151716</v>
      </c>
      <c r="R108" s="1">
        <f>R79/2</f>
        <v>0.9108361323531822</v>
      </c>
      <c r="S108" s="1">
        <f>S79/2</f>
        <v>1.0617943044610545</v>
      </c>
      <c r="T108" s="1">
        <f>T79/2</f>
        <v>1.330386605251743</v>
      </c>
      <c r="U108" s="1">
        <f>U79/2</f>
        <v>1.8223728922123914</v>
      </c>
      <c r="V108" s="1">
        <f>V79/2</f>
        <v>2.6842949171108796</v>
      </c>
      <c r="W108" s="1">
        <f>W79/2</f>
        <v>3.883388742279849</v>
      </c>
      <c r="X108" s="1">
        <f>X79/2</f>
        <v>3.487227933870116</v>
      </c>
      <c r="Y108" s="1">
        <f>Y79/2</f>
        <v>-5.6852731599165125</v>
      </c>
      <c r="Z108" s="1">
        <f>Z79/2</f>
        <v>-10.026255772532188</v>
      </c>
      <c r="AA108" s="1">
        <f>AA79/2</f>
        <v>0</v>
      </c>
    </row>
    <row r="110" ht="19.5" customHeight="1">
      <c r="A110" s="29" t="s">
        <v>100</v>
      </c>
    </row>
    <row r="111" spans="1:256" ht="12.75">
      <c r="A111" s="1" t="s">
        <v>101</v>
      </c>
      <c r="B111" s="46">
        <f>B33+($F$8-$F$6)*COS(B58-$B$58)-($G$8-$G$6)*SIN(B58-$B$58)</f>
        <v>10.874378313243025</v>
      </c>
      <c r="C111" s="46">
        <f>C33+($F$8-$F$6)*COS(C58-$B$58)-($G$8-$G$6)*SIN(C58-$B$58)</f>
        <v>16.674028663066906</v>
      </c>
      <c r="D111" s="46">
        <f>D33+($F$8-$F$6)*COS(D58-$B$58)-($G$8-$G$6)*SIN(D58-$B$58)</f>
        <v>19.169907461031293</v>
      </c>
      <c r="E111" s="46">
        <f>E33+($F$8-$F$6)*COS(E58-$B$58)-($G$8-$G$6)*SIN(E58-$B$58)</f>
        <v>19.685934021797628</v>
      </c>
      <c r="F111" s="46">
        <f>F33+($F$8-$F$6)*COS(F58-$B$58)-($G$8-$G$6)*SIN(F58-$B$58)</f>
        <v>19.2031354807401</v>
      </c>
      <c r="G111" s="46">
        <f>G33+($F$8-$F$6)*COS(G58-$B$58)-($G$8-$G$6)*SIN(G58-$B$58)</f>
        <v>18.183429945946372</v>
      </c>
      <c r="H111" s="46">
        <f>H33+($F$8-$F$6)*COS(H58-$B$58)-($G$8-$G$6)*SIN(H58-$B$58)</f>
        <v>16.863531649970103</v>
      </c>
      <c r="I111" s="46">
        <f>I33+($F$8-$F$6)*COS(I58-$B$58)-($G$8-$G$6)*SIN(I58-$B$58)</f>
        <v>15.386441065604266</v>
      </c>
      <c r="J111" s="46">
        <f>J33+($F$8-$F$6)*COS(J58-$B$58)-($G$8-$G$6)*SIN(J58-$B$58)</f>
        <v>13.846809941069061</v>
      </c>
      <c r="K111" s="46">
        <f>K33+($F$8-$F$6)*COS(K58-$B$58)-($G$8-$G$6)*SIN(K58-$B$58)</f>
        <v>12.305042232520366</v>
      </c>
      <c r="L111" s="46">
        <f>L33+($F$8-$F$6)*COS(L58-$B$58)-($G$8-$G$6)*SIN(L58-$B$58)</f>
        <v>10.791572640992886</v>
      </c>
      <c r="M111" s="46">
        <f>M33+($F$8-$F$6)*COS(M58-$B$58)-($G$8-$G$6)*SIN(M58-$B$58)</f>
        <v>9.310302270642387</v>
      </c>
      <c r="N111" s="46">
        <f>N33+($F$8-$F$6)*COS(N58-$B$58)-($G$8-$G$6)*SIN(N58-$B$58)</f>
        <v>7.845334994217841</v>
      </c>
      <c r="O111" s="46">
        <f>O33+($F$8-$F$6)*COS(O58-$B$58)-($G$8-$G$6)*SIN(O58-$B$58)</f>
        <v>6.3719620090485245</v>
      </c>
      <c r="P111" s="46">
        <f>P33+($F$8-$F$6)*COS(P58-$B$58)-($G$8-$G$6)*SIN(P58-$B$58)</f>
        <v>4.869951360294397</v>
      </c>
      <c r="Q111" s="46">
        <f>Q33+($F$8-$F$6)*COS(Q58-$B$58)-($G$8-$G$6)*SIN(Q58-$B$58)</f>
        <v>3.3356364528347098</v>
      </c>
      <c r="R111" s="46">
        <f>R33+($F$8-$F$6)*COS(R58-$B$58)-($G$8-$G$6)*SIN(R58-$B$58)</f>
        <v>1.7901161210473582</v>
      </c>
      <c r="S111" s="46">
        <f>S33+($F$8-$F$6)*COS(S58-$B$58)-($G$8-$G$6)*SIN(S58-$B$58)</f>
        <v>0.2834945344279438</v>
      </c>
      <c r="T111" s="46">
        <f>T33+($F$8-$F$6)*COS(T58-$B$58)-($G$8-$G$6)*SIN(T58-$B$58)</f>
        <v>-1.1018074584787279</v>
      </c>
      <c r="U111" s="46">
        <f>U33+($F$8-$F$6)*COS(U58-$B$58)-($G$8-$G$6)*SIN(U58-$B$58)</f>
        <v>-2.2417228142056924</v>
      </c>
      <c r="V111" s="46">
        <f>V33+($F$8-$F$6)*COS(V58-$B$58)-($G$8-$G$6)*SIN(V58-$B$58)</f>
        <v>-2.9394244452264306</v>
      </c>
      <c r="W111" s="46">
        <f>W33+($F$8-$F$6)*COS(W58-$B$58)-($G$8-$G$6)*SIN(W58-$B$58)</f>
        <v>-2.831913259154055</v>
      </c>
      <c r="X111" s="46">
        <f>X33+($F$8-$F$6)*COS(X58-$B$58)-($G$8-$G$6)*SIN(X58-$B$58)</f>
        <v>-1.1504208069093274</v>
      </c>
      <c r="Y111" s="46">
        <f>Y33+($F$8-$F$6)*COS(Y58-$B$58)-($G$8-$G$6)*SIN(Y58-$B$58)</f>
        <v>3.4744673132817283</v>
      </c>
      <c r="Z111" s="46">
        <f>Z33+($F$8-$F$6)*COS(Z58-$B$58)-($G$8-$G$6)*SIN(Z58-$B$58)</f>
        <v>10.874378313243012</v>
      </c>
      <c r="AA111" s="46">
        <f>AA33+($F$8-$F$6)*COS(AA58-$B$58)-($G$8-$G$6)*SIN(AA58-$B$58)</f>
        <v>3.3333333333333344</v>
      </c>
      <c r="AB111" s="61"/>
      <c r="AC111" s="61"/>
      <c r="AD111" s="61"/>
      <c r="AE111" s="61"/>
      <c r="AF111" s="61"/>
      <c r="AG111" s="61"/>
      <c r="AH111" s="61"/>
      <c r="AI111" s="61"/>
      <c r="AJ111" s="61"/>
      <c r="AK111" s="61"/>
      <c r="AL111" s="61"/>
      <c r="AM111" s="61"/>
      <c r="AN111" s="61"/>
      <c r="AO111" s="61"/>
      <c r="AP111" s="61"/>
      <c r="AQ111" s="61"/>
      <c r="AR111" s="61"/>
      <c r="AS111" s="61"/>
      <c r="AT111" s="61"/>
      <c r="AU111" s="61"/>
      <c r="AV111" s="61"/>
      <c r="AW111" s="61"/>
      <c r="AX111" s="61"/>
      <c r="AY111" s="61"/>
      <c r="AZ111" s="61"/>
      <c r="BA111" s="61"/>
      <c r="BB111" s="61"/>
      <c r="BC111" s="61"/>
      <c r="BD111" s="61"/>
      <c r="BE111" s="61"/>
      <c r="BF111" s="61"/>
      <c r="BG111" s="61"/>
      <c r="BH111" s="61"/>
      <c r="BI111" s="61"/>
      <c r="BJ111" s="61"/>
      <c r="BK111" s="61"/>
      <c r="BL111" s="61"/>
      <c r="BM111" s="61"/>
      <c r="BN111" s="61"/>
      <c r="BO111" s="61"/>
      <c r="BP111" s="61"/>
      <c r="BQ111" s="61"/>
      <c r="BR111" s="61"/>
      <c r="BS111" s="61"/>
      <c r="BT111" s="61"/>
      <c r="BU111" s="61"/>
      <c r="BV111" s="61"/>
      <c r="BW111" s="61"/>
      <c r="BX111" s="61"/>
      <c r="BY111" s="61"/>
      <c r="BZ111" s="61"/>
      <c r="CA111" s="61"/>
      <c r="CB111" s="61"/>
      <c r="CC111" s="61"/>
      <c r="CD111" s="61"/>
      <c r="CE111" s="61"/>
      <c r="CF111" s="61"/>
      <c r="CG111" s="61"/>
      <c r="CH111" s="61"/>
      <c r="CI111" s="61"/>
      <c r="CJ111" s="61"/>
      <c r="CK111" s="61"/>
      <c r="CL111" s="61"/>
      <c r="CM111" s="61"/>
      <c r="CN111" s="61"/>
      <c r="CO111" s="61"/>
      <c r="CP111" s="61"/>
      <c r="CQ111" s="61"/>
      <c r="CR111" s="61"/>
      <c r="CS111" s="61"/>
      <c r="CT111" s="61"/>
      <c r="CU111" s="61"/>
      <c r="CV111" s="61"/>
      <c r="CW111" s="61"/>
      <c r="CX111" s="61"/>
      <c r="CY111" s="61"/>
      <c r="CZ111" s="61"/>
      <c r="DA111" s="61"/>
      <c r="DB111" s="61"/>
      <c r="DC111" s="61"/>
      <c r="DD111" s="61"/>
      <c r="DE111" s="61"/>
      <c r="DF111" s="61"/>
      <c r="DG111" s="61"/>
      <c r="DH111" s="61"/>
      <c r="DI111" s="61"/>
      <c r="DJ111" s="61"/>
      <c r="DK111" s="61"/>
      <c r="DL111" s="61"/>
      <c r="DM111" s="61"/>
      <c r="DN111" s="61"/>
      <c r="DO111" s="61"/>
      <c r="DP111" s="61"/>
      <c r="DQ111" s="61"/>
      <c r="DR111" s="61"/>
      <c r="DS111" s="61"/>
      <c r="DT111" s="61"/>
      <c r="DU111" s="61"/>
      <c r="DV111" s="61"/>
      <c r="DW111" s="61"/>
      <c r="DX111" s="61"/>
      <c r="DY111" s="61"/>
      <c r="DZ111" s="61"/>
      <c r="EA111" s="61"/>
      <c r="EB111" s="61"/>
      <c r="EC111" s="61"/>
      <c r="ED111" s="61"/>
      <c r="EE111" s="61"/>
      <c r="EF111" s="61"/>
      <c r="EG111" s="61"/>
      <c r="EH111" s="61"/>
      <c r="EI111" s="61"/>
      <c r="EJ111" s="61"/>
      <c r="EK111" s="61"/>
      <c r="EL111" s="61"/>
      <c r="EM111" s="61"/>
      <c r="EN111" s="61"/>
      <c r="EO111" s="61"/>
      <c r="EP111" s="61"/>
      <c r="EQ111" s="61"/>
      <c r="ER111" s="61"/>
      <c r="ES111" s="61"/>
      <c r="ET111" s="61"/>
      <c r="EU111" s="61"/>
      <c r="EV111" s="61"/>
      <c r="EW111" s="61"/>
      <c r="EX111" s="61"/>
      <c r="EY111" s="61"/>
      <c r="EZ111" s="61"/>
      <c r="FA111" s="61"/>
      <c r="FB111" s="61"/>
      <c r="FC111" s="61"/>
      <c r="FD111" s="61"/>
      <c r="FE111" s="61"/>
      <c r="FF111" s="61"/>
      <c r="FG111" s="61"/>
      <c r="FH111" s="61"/>
      <c r="FI111" s="61"/>
      <c r="FJ111" s="61"/>
      <c r="FK111" s="61"/>
      <c r="FL111" s="61"/>
      <c r="FM111" s="61"/>
      <c r="FN111" s="61"/>
      <c r="FO111" s="61"/>
      <c r="FP111" s="61"/>
      <c r="FQ111" s="61"/>
      <c r="FR111" s="61"/>
      <c r="FS111" s="61"/>
      <c r="FT111" s="61"/>
      <c r="FU111" s="61"/>
      <c r="FV111" s="61"/>
      <c r="FW111" s="61"/>
      <c r="FX111" s="61"/>
      <c r="FY111" s="61"/>
      <c r="FZ111" s="61"/>
      <c r="GA111" s="61"/>
      <c r="GB111" s="61"/>
      <c r="GC111" s="61"/>
      <c r="GD111" s="61"/>
      <c r="GE111" s="61"/>
      <c r="GF111" s="61"/>
      <c r="GG111" s="61"/>
      <c r="GH111" s="61"/>
      <c r="GI111" s="61"/>
      <c r="GJ111" s="61"/>
      <c r="GK111" s="61"/>
      <c r="GL111" s="61"/>
      <c r="GM111" s="61"/>
      <c r="GN111" s="61"/>
      <c r="GO111" s="61"/>
      <c r="GP111" s="61"/>
      <c r="GQ111" s="61"/>
      <c r="GR111" s="61"/>
      <c r="GS111" s="61"/>
      <c r="GT111" s="61"/>
      <c r="GU111" s="61"/>
      <c r="GV111" s="61"/>
      <c r="GW111" s="61"/>
      <c r="GX111" s="61"/>
      <c r="GY111" s="61"/>
      <c r="GZ111" s="61"/>
      <c r="HA111" s="61"/>
      <c r="HB111" s="61"/>
      <c r="HC111" s="61"/>
      <c r="HD111" s="61"/>
      <c r="HE111" s="61"/>
      <c r="HF111" s="61"/>
      <c r="HG111" s="61"/>
      <c r="HH111" s="61"/>
      <c r="HI111" s="61"/>
      <c r="HJ111" s="61"/>
      <c r="HK111" s="61"/>
      <c r="HL111" s="61"/>
      <c r="HM111" s="61"/>
      <c r="HN111" s="61"/>
      <c r="HO111" s="61"/>
      <c r="HP111" s="61"/>
      <c r="HQ111" s="61"/>
      <c r="HR111" s="61"/>
      <c r="HS111" s="61"/>
      <c r="HT111" s="61"/>
      <c r="HU111" s="61"/>
      <c r="HV111" s="61"/>
      <c r="HW111" s="61"/>
      <c r="HX111" s="61"/>
      <c r="HY111" s="61"/>
      <c r="HZ111" s="61"/>
      <c r="IA111" s="61"/>
      <c r="IB111" s="61"/>
      <c r="IC111" s="61"/>
      <c r="ID111" s="61"/>
      <c r="IE111" s="61"/>
      <c r="IF111" s="61"/>
      <c r="IG111" s="61"/>
      <c r="IH111" s="61"/>
      <c r="II111" s="61"/>
      <c r="IJ111" s="61"/>
      <c r="IK111" s="61"/>
      <c r="IL111" s="61"/>
      <c r="IM111" s="61"/>
      <c r="IN111" s="61"/>
      <c r="IO111" s="61"/>
      <c r="IP111" s="61"/>
      <c r="IQ111" s="61"/>
      <c r="IR111" s="61"/>
      <c r="IS111" s="61"/>
      <c r="IT111" s="61"/>
      <c r="IU111" s="61"/>
      <c r="IV111" s="61"/>
    </row>
    <row r="112" spans="1:256" ht="12.75">
      <c r="A112" s="1" t="s">
        <v>102</v>
      </c>
      <c r="B112" s="46">
        <f>B34+($F$8-$F$6)*SIN(B58-$B$58)+($G$8-$G$6)*COS(B58-$B$58)</f>
        <v>19.547758715684264</v>
      </c>
      <c r="C112" s="46">
        <f>C34+($F$8-$F$6)*SIN(C58-$B$58)+($G$8-$G$6)*COS(C58-$B$58)</f>
        <v>17.72839742816428</v>
      </c>
      <c r="D112" s="46">
        <f>D34+($F$8-$F$6)*SIN(D58-$B$58)+($G$8-$G$6)*COS(D58-$B$58)</f>
        <v>16.012085657024155</v>
      </c>
      <c r="E112" s="46">
        <f>E34+($F$8-$F$6)*SIN(E58-$B$58)+($G$8-$G$6)*COS(E58-$B$58)</f>
        <v>15.173649768739903</v>
      </c>
      <c r="F112" s="46">
        <f>F34+($F$8-$F$6)*SIN(F58-$B$58)+($G$8-$G$6)*COS(F58-$B$58)</f>
        <v>14.92049413760075</v>
      </c>
      <c r="G112" s="46">
        <f>G34+($F$8-$F$6)*SIN(G58-$B$58)+($G$8-$G$6)*COS(G58-$B$58)</f>
        <v>14.933245921432786</v>
      </c>
      <c r="H112" s="46">
        <f>H34+($F$8-$F$6)*SIN(H58-$B$58)+($G$8-$G$6)*COS(H58-$B$58)</f>
        <v>15.017599464365066</v>
      </c>
      <c r="I112" s="46">
        <f>I34+($F$8-$F$6)*SIN(I58-$B$58)+($G$8-$G$6)*COS(I58-$B$58)</f>
        <v>15.076722066220599</v>
      </c>
      <c r="J112" s="46">
        <f>J34+($F$8-$F$6)*SIN(J58-$B$58)+($G$8-$G$6)*COS(J58-$B$58)</f>
        <v>15.07843144657027</v>
      </c>
      <c r="K112" s="46">
        <f>K34+($F$8-$F$6)*SIN(K58-$B$58)+($G$8-$G$6)*COS(K58-$B$58)</f>
        <v>15.031435295709208</v>
      </c>
      <c r="L112" s="46">
        <f>L34+($F$8-$F$6)*SIN(L58-$B$58)+($G$8-$G$6)*COS(L58-$B$58)</f>
        <v>14.966194110130742</v>
      </c>
      <c r="M112" s="46">
        <f>M34+($F$8-$F$6)*SIN(M58-$B$58)+($G$8-$G$6)*COS(M58-$B$58)</f>
        <v>14.917565971031312</v>
      </c>
      <c r="N112" s="46">
        <f>N34+($F$8-$F$6)*SIN(N58-$B$58)+($G$8-$G$6)*COS(N58-$B$58)</f>
        <v>14.909768218708068</v>
      </c>
      <c r="O112" s="46">
        <f>O34+($F$8-$F$6)*SIN(O58-$B$58)+($G$8-$G$6)*COS(O58-$B$58)</f>
        <v>14.946600271801046</v>
      </c>
      <c r="P112" s="46">
        <f>P34+($F$8-$F$6)*SIN(P58-$B$58)+($G$8-$G$6)*COS(P58-$B$58)</f>
        <v>15.009925732893166</v>
      </c>
      <c r="Q112" s="46">
        <f>Q34+($F$8-$F$6)*SIN(Q58-$B$58)+($G$8-$G$6)*COS(Q58-$B$58)</f>
        <v>15.0669488386224</v>
      </c>
      <c r="R112" s="46">
        <f>R34+($F$8-$F$6)*SIN(R58-$B$58)+($G$8-$G$6)*COS(R58-$B$58)</f>
        <v>15.08388794674664</v>
      </c>
      <c r="S112" s="46">
        <f>S34+($F$8-$F$6)*SIN(S58-$B$58)+($G$8-$G$6)*COS(S58-$B$58)</f>
        <v>15.042771333599031</v>
      </c>
      <c r="T112" s="46">
        <f>T34+($F$8-$F$6)*SIN(T58-$B$58)+($G$8-$G$6)*COS(T58-$B$58)</f>
        <v>14.9598346366711</v>
      </c>
      <c r="U112" s="46">
        <f>U34+($F$8-$F$6)*SIN(U58-$B$58)+($G$8-$G$6)*COS(U58-$B$58)</f>
        <v>14.90722716142828</v>
      </c>
      <c r="V112" s="46">
        <f>V34+($F$8-$F$6)*SIN(V58-$B$58)+($G$8-$G$6)*COS(V58-$B$58)</f>
        <v>15.042557095921657</v>
      </c>
      <c r="W112" s="46">
        <f>W34+($F$8-$F$6)*SIN(W58-$B$58)+($G$8-$G$6)*COS(W58-$B$58)</f>
        <v>15.643844189044001</v>
      </c>
      <c r="X112" s="46">
        <f>X34+($F$8-$F$6)*SIN(X58-$B$58)+($G$8-$G$6)*COS(X58-$B$58)</f>
        <v>17.062813715290527</v>
      </c>
      <c r="Y112" s="46">
        <f>Y34+($F$8-$F$6)*SIN(Y58-$B$58)+($G$8-$G$6)*COS(Y58-$B$58)</f>
        <v>19.0791585062277</v>
      </c>
      <c r="Z112" s="46">
        <f>Z34+($F$8-$F$6)*SIN(Z58-$B$58)+($G$8-$G$6)*COS(Z58-$B$58)</f>
        <v>19.547758715684267</v>
      </c>
      <c r="AA112" s="46">
        <f>AA34+($F$8-$F$6)*SIN(AA58-$B$58)+($G$8-$G$6)*COS(AA58-$B$58)</f>
        <v>19.720265943665385</v>
      </c>
      <c r="AB112" s="61"/>
      <c r="AC112" s="61"/>
      <c r="AD112" s="61"/>
      <c r="AE112" s="61"/>
      <c r="AF112" s="61"/>
      <c r="AG112" s="61"/>
      <c r="AH112" s="61"/>
      <c r="AI112" s="61"/>
      <c r="AJ112" s="61"/>
      <c r="AK112" s="61"/>
      <c r="AL112" s="61"/>
      <c r="AM112" s="61"/>
      <c r="AN112" s="61"/>
      <c r="AO112" s="61"/>
      <c r="AP112" s="61"/>
      <c r="AQ112" s="61"/>
      <c r="AR112" s="61"/>
      <c r="AS112" s="61"/>
      <c r="AT112" s="61"/>
      <c r="AU112" s="61"/>
      <c r="AV112" s="61"/>
      <c r="AW112" s="61"/>
      <c r="AX112" s="61"/>
      <c r="AY112" s="61"/>
      <c r="AZ112" s="61"/>
      <c r="BA112" s="61"/>
      <c r="BB112" s="61"/>
      <c r="BC112" s="61"/>
      <c r="BD112" s="61"/>
      <c r="BE112" s="61"/>
      <c r="BF112" s="61"/>
      <c r="BG112" s="61"/>
      <c r="BH112" s="61"/>
      <c r="BI112" s="61"/>
      <c r="BJ112" s="61"/>
      <c r="BK112" s="61"/>
      <c r="BL112" s="61"/>
      <c r="BM112" s="61"/>
      <c r="BN112" s="61"/>
      <c r="BO112" s="61"/>
      <c r="BP112" s="61"/>
      <c r="BQ112" s="61"/>
      <c r="BR112" s="61"/>
      <c r="BS112" s="61"/>
      <c r="BT112" s="61"/>
      <c r="BU112" s="61"/>
      <c r="BV112" s="61"/>
      <c r="BW112" s="61"/>
      <c r="BX112" s="61"/>
      <c r="BY112" s="61"/>
      <c r="BZ112" s="61"/>
      <c r="CA112" s="61"/>
      <c r="CB112" s="61"/>
      <c r="CC112" s="61"/>
      <c r="CD112" s="61"/>
      <c r="CE112" s="61"/>
      <c r="CF112" s="61"/>
      <c r="CG112" s="61"/>
      <c r="CH112" s="61"/>
      <c r="CI112" s="61"/>
      <c r="CJ112" s="61"/>
      <c r="CK112" s="61"/>
      <c r="CL112" s="61"/>
      <c r="CM112" s="61"/>
      <c r="CN112" s="61"/>
      <c r="CO112" s="61"/>
      <c r="CP112" s="61"/>
      <c r="CQ112" s="61"/>
      <c r="CR112" s="61"/>
      <c r="CS112" s="61"/>
      <c r="CT112" s="61"/>
      <c r="CU112" s="61"/>
      <c r="CV112" s="61"/>
      <c r="CW112" s="61"/>
      <c r="CX112" s="61"/>
      <c r="CY112" s="61"/>
      <c r="CZ112" s="61"/>
      <c r="DA112" s="61"/>
      <c r="DB112" s="61"/>
      <c r="DC112" s="61"/>
      <c r="DD112" s="61"/>
      <c r="DE112" s="61"/>
      <c r="DF112" s="61"/>
      <c r="DG112" s="61"/>
      <c r="DH112" s="61"/>
      <c r="DI112" s="61"/>
      <c r="DJ112" s="61"/>
      <c r="DK112" s="61"/>
      <c r="DL112" s="61"/>
      <c r="DM112" s="61"/>
      <c r="DN112" s="61"/>
      <c r="DO112" s="61"/>
      <c r="DP112" s="61"/>
      <c r="DQ112" s="61"/>
      <c r="DR112" s="61"/>
      <c r="DS112" s="61"/>
      <c r="DT112" s="61"/>
      <c r="DU112" s="61"/>
      <c r="DV112" s="61"/>
      <c r="DW112" s="61"/>
      <c r="DX112" s="61"/>
      <c r="DY112" s="61"/>
      <c r="DZ112" s="61"/>
      <c r="EA112" s="61"/>
      <c r="EB112" s="61"/>
      <c r="EC112" s="61"/>
      <c r="ED112" s="61"/>
      <c r="EE112" s="61"/>
      <c r="EF112" s="61"/>
      <c r="EG112" s="61"/>
      <c r="EH112" s="61"/>
      <c r="EI112" s="61"/>
      <c r="EJ112" s="61"/>
      <c r="EK112" s="61"/>
      <c r="EL112" s="61"/>
      <c r="EM112" s="61"/>
      <c r="EN112" s="61"/>
      <c r="EO112" s="61"/>
      <c r="EP112" s="61"/>
      <c r="EQ112" s="61"/>
      <c r="ER112" s="61"/>
      <c r="ES112" s="61"/>
      <c r="ET112" s="61"/>
      <c r="EU112" s="61"/>
      <c r="EV112" s="61"/>
      <c r="EW112" s="61"/>
      <c r="EX112" s="61"/>
      <c r="EY112" s="61"/>
      <c r="EZ112" s="61"/>
      <c r="FA112" s="61"/>
      <c r="FB112" s="61"/>
      <c r="FC112" s="61"/>
      <c r="FD112" s="61"/>
      <c r="FE112" s="61"/>
      <c r="FF112" s="61"/>
      <c r="FG112" s="61"/>
      <c r="FH112" s="61"/>
      <c r="FI112" s="61"/>
      <c r="FJ112" s="61"/>
      <c r="FK112" s="61"/>
      <c r="FL112" s="61"/>
      <c r="FM112" s="61"/>
      <c r="FN112" s="61"/>
      <c r="FO112" s="61"/>
      <c r="FP112" s="61"/>
      <c r="FQ112" s="61"/>
      <c r="FR112" s="61"/>
      <c r="FS112" s="61"/>
      <c r="FT112" s="61"/>
      <c r="FU112" s="61"/>
      <c r="FV112" s="61"/>
      <c r="FW112" s="61"/>
      <c r="FX112" s="61"/>
      <c r="FY112" s="61"/>
      <c r="FZ112" s="61"/>
      <c r="GA112" s="61"/>
      <c r="GB112" s="61"/>
      <c r="GC112" s="61"/>
      <c r="GD112" s="61"/>
      <c r="GE112" s="61"/>
      <c r="GF112" s="61"/>
      <c r="GG112" s="61"/>
      <c r="GH112" s="61"/>
      <c r="GI112" s="61"/>
      <c r="GJ112" s="61"/>
      <c r="GK112" s="61"/>
      <c r="GL112" s="61"/>
      <c r="GM112" s="61"/>
      <c r="GN112" s="61"/>
      <c r="GO112" s="61"/>
      <c r="GP112" s="61"/>
      <c r="GQ112" s="61"/>
      <c r="GR112" s="61"/>
      <c r="GS112" s="61"/>
      <c r="GT112" s="61"/>
      <c r="GU112" s="61"/>
      <c r="GV112" s="61"/>
      <c r="GW112" s="61"/>
      <c r="GX112" s="61"/>
      <c r="GY112" s="61"/>
      <c r="GZ112" s="61"/>
      <c r="HA112" s="61"/>
      <c r="HB112" s="61"/>
      <c r="HC112" s="61"/>
      <c r="HD112" s="61"/>
      <c r="HE112" s="61"/>
      <c r="HF112" s="61"/>
      <c r="HG112" s="61"/>
      <c r="HH112" s="61"/>
      <c r="HI112" s="61"/>
      <c r="HJ112" s="61"/>
      <c r="HK112" s="61"/>
      <c r="HL112" s="61"/>
      <c r="HM112" s="61"/>
      <c r="HN112" s="61"/>
      <c r="HO112" s="61"/>
      <c r="HP112" s="61"/>
      <c r="HQ112" s="61"/>
      <c r="HR112" s="61"/>
      <c r="HS112" s="61"/>
      <c r="HT112" s="61"/>
      <c r="HU112" s="61"/>
      <c r="HV112" s="61"/>
      <c r="HW112" s="61"/>
      <c r="HX112" s="61"/>
      <c r="HY112" s="61"/>
      <c r="HZ112" s="61"/>
      <c r="IA112" s="61"/>
      <c r="IB112" s="61"/>
      <c r="IC112" s="61"/>
      <c r="ID112" s="61"/>
      <c r="IE112" s="61"/>
      <c r="IF112" s="61"/>
      <c r="IG112" s="61"/>
      <c r="IH112" s="61"/>
      <c r="II112" s="61"/>
      <c r="IJ112" s="61"/>
      <c r="IK112" s="61"/>
      <c r="IL112" s="61"/>
      <c r="IM112" s="61"/>
      <c r="IN112" s="61"/>
      <c r="IO112" s="61"/>
      <c r="IP112" s="61"/>
      <c r="IQ112" s="61"/>
      <c r="IR112" s="61"/>
      <c r="IS112" s="61"/>
      <c r="IT112" s="61"/>
      <c r="IU112" s="61"/>
      <c r="IV112" s="61"/>
    </row>
    <row r="113" spans="1:27" ht="12.75">
      <c r="A113" s="1" t="s">
        <v>25</v>
      </c>
      <c r="B113" s="1">
        <f>B35-B67*(B112-B34)</f>
        <v>28.21307369053798</v>
      </c>
      <c r="C113" s="1">
        <f>C35-C67*(C112-C34)</f>
        <v>15.240300915489172</v>
      </c>
      <c r="D113" s="1">
        <f>D35-D67*(D112-D34)</f>
        <v>4.8916789359715445</v>
      </c>
      <c r="E113" s="1">
        <f>E35-E67*(E112-E34)</f>
        <v>-0.3472566118708884</v>
      </c>
      <c r="F113" s="1">
        <f>F35-F67*(F112-F34)</f>
        <v>-3.066480452291322</v>
      </c>
      <c r="G113" s="1">
        <f>G35-G67*(G112-G34)</f>
        <v>-4.580114288473298</v>
      </c>
      <c r="H113" s="1">
        <f>H35-H67*(H112-H34)</f>
        <v>-5.4145768352655965</v>
      </c>
      <c r="I113" s="1">
        <f>I35-I67*(I112-I34)</f>
        <v>-5.810039617504647</v>
      </c>
      <c r="J113" s="1">
        <f>J35-J67*(J112-J34)</f>
        <v>-5.913621348204088</v>
      </c>
      <c r="K113" s="1">
        <f>K35-K67*(K112-K34)</f>
        <v>-5.845423407094389</v>
      </c>
      <c r="L113" s="1">
        <f>L35-L67*(L112-L34)</f>
        <v>-5.714569062067266</v>
      </c>
      <c r="M113" s="1">
        <f>M35-M67*(M112-M34)</f>
        <v>-5.612341785494717</v>
      </c>
      <c r="N113" s="1">
        <f>N35-N67*(N112-N34)</f>
        <v>-5.595796116367067</v>
      </c>
      <c r="O113" s="1">
        <f>O35-O67*(O112-O34)</f>
        <v>-5.673621469719264</v>
      </c>
      <c r="P113" s="1">
        <f>P35-P67*(P112-P34)</f>
        <v>-5.8037517844493856</v>
      </c>
      <c r="Q113" s="1">
        <f>Q35-Q67*(Q112-Q34)</f>
        <v>-5.9043613788364855</v>
      </c>
      <c r="R113" s="1">
        <f>R35-R67*(R112-R34)</f>
        <v>-5.8708002156179075</v>
      </c>
      <c r="S113" s="1">
        <f>S35-S67*(S112-S34)</f>
        <v>-5.5869416496805036</v>
      </c>
      <c r="T113" s="1">
        <f>T35-T67*(T112-T34)</f>
        <v>-4.9186681855749645</v>
      </c>
      <c r="U113" s="1">
        <f>U35-U67*(U112-U34)</f>
        <v>-3.669459783434286</v>
      </c>
      <c r="V113" s="1">
        <f>V35-V67*(V112-V34)</f>
        <v>-1.4439099298135325</v>
      </c>
      <c r="W113" s="1">
        <f>W35-W67*(W112-W34)</f>
        <v>2.726608377108257</v>
      </c>
      <c r="X113" s="1">
        <f>X35-X67*(X112-X34)</f>
        <v>11.072531371092625</v>
      </c>
      <c r="Y113" s="1">
        <f>Y35-Y67*(Y112-Y34)</f>
        <v>24.62493992737078</v>
      </c>
      <c r="Z113" s="1">
        <f>Z35-Z67*(Z112-Z34)</f>
        <v>28.213073690537982</v>
      </c>
      <c r="AA113" s="1">
        <f>AA35-AA67*(AA112-AA34)</f>
        <v>0</v>
      </c>
    </row>
    <row r="114" spans="1:27" ht="12.75">
      <c r="A114" s="1" t="s">
        <v>26</v>
      </c>
      <c r="B114" s="1">
        <f>B36+B67*(B111-B33)</f>
        <v>-3.853238606320681</v>
      </c>
      <c r="C114" s="1">
        <f>C36+C67*(C111-C33)</f>
        <v>-7.973960790737363</v>
      </c>
      <c r="D114" s="1">
        <f>D36+D67*(D111-D33)</f>
        <v>-4.803125665650559</v>
      </c>
      <c r="E114" s="1">
        <f>E36+E67*(E111-E33)</f>
        <v>-1.8437391951623274</v>
      </c>
      <c r="F114" s="1">
        <f>F36+F67*(F111-F33)</f>
        <v>-0.2969599139077719</v>
      </c>
      <c r="G114" s="1">
        <f>G36+G67*(G111-G33)</f>
        <v>0.2732769475727732</v>
      </c>
      <c r="H114" s="1">
        <f>H36+H67*(H111-H33)</f>
        <v>0.3115878670287534</v>
      </c>
      <c r="I114" s="1">
        <f>I36+I67*(I111-I33)</f>
        <v>0.1210459504124235</v>
      </c>
      <c r="J114" s="1">
        <f>J36+J67*(J111-J33)</f>
        <v>-0.10125205753582645</v>
      </c>
      <c r="K114" s="1">
        <f>K36+K67*(K111-K33)</f>
        <v>-0.23726921845032267</v>
      </c>
      <c r="L114" s="1">
        <f>L36+L67*(L111-L33)</f>
        <v>-0.237957353638504</v>
      </c>
      <c r="M114" s="1">
        <f>M36+M67*(M111-M33)</f>
        <v>-0.11746267115794051</v>
      </c>
      <c r="N114" s="1">
        <f>N36+N67*(N111-N33)</f>
        <v>0.06041341871472916</v>
      </c>
      <c r="O114" s="1">
        <f>O36+O67*(O111-O33)</f>
        <v>0.20892783595569675</v>
      </c>
      <c r="P114" s="1">
        <f>P36+P67*(P111-P33)</f>
        <v>0.2530598047340833</v>
      </c>
      <c r="Q114" s="1">
        <f>Q36+Q67*(Q111-Q33)</f>
        <v>0.15997333267400027</v>
      </c>
      <c r="R114" s="1">
        <f>R36+R67*(R111-R33)</f>
        <v>-0.043165035643434546</v>
      </c>
      <c r="S114" s="1">
        <f>S36+S67*(S111-S33)</f>
        <v>-0.2619413136001718</v>
      </c>
      <c r="T114" s="1">
        <f>T36+T67*(T111-T33)</f>
        <v>-0.3275580604751639</v>
      </c>
      <c r="U114" s="1">
        <f>U36+U67*(U111-U33)</f>
        <v>0.023419241866939222</v>
      </c>
      <c r="V114" s="1">
        <f>V36+V67*(V111-V33)</f>
        <v>1.1869317278977474</v>
      </c>
      <c r="W114" s="1">
        <f>W36+W67*(W111-W33)</f>
        <v>3.6580568861652116</v>
      </c>
      <c r="X114" s="1">
        <f>X36+X67*(X111-X33)</f>
        <v>7.1862860087888185</v>
      </c>
      <c r="Y114" s="1">
        <f>Y36+Y67*(Y111-Y33)</f>
        <v>6.650430864318215</v>
      </c>
      <c r="Z114" s="1">
        <f>Z36+Z67*(Z111-Z33)</f>
        <v>-3.853238606320663</v>
      </c>
      <c r="AA114" s="1">
        <f>AA36+AA67*(AA111-AA33)</f>
        <v>0</v>
      </c>
    </row>
    <row r="115" spans="1:27" ht="12.75">
      <c r="A115" s="1" t="s">
        <v>27</v>
      </c>
      <c r="B115" s="1">
        <f>B37-B71*(B112-B34)-B67*(B114-B36)</f>
        <v>-30.258523697991915</v>
      </c>
      <c r="C115" s="1">
        <f>C37-C71*(C112-C34)-C67*(C114-C36)</f>
        <v>-51.55542535959441</v>
      </c>
      <c r="D115" s="1">
        <f>D37-D71*(D112-D34)-D67*(D114-D36)</f>
        <v>-27.877094816731763</v>
      </c>
      <c r="E115" s="1">
        <f>E37-E71*(E112-E34)-E67*(E114-E36)</f>
        <v>-13.95669409153228</v>
      </c>
      <c r="F115" s="1">
        <f>F37-F71*(F112-F34)-F67*(F114-F36)</f>
        <v>-7.590763261109689</v>
      </c>
      <c r="G115" s="1">
        <f>G37-G71*(G112-G34)-G67*(G114-G36)</f>
        <v>-4.2781258650766585</v>
      </c>
      <c r="H115" s="1">
        <f>H37-H71*(H112-H34)-H67*(H114-H36)</f>
        <v>-2.2389780942856077</v>
      </c>
      <c r="I115" s="1">
        <f>I37-I71*(I112-I34)-I67*(I114-I36)</f>
        <v>-0.8721728942640619</v>
      </c>
      <c r="J115" s="1">
        <f>J37-J71*(J112-J34)-J67*(J114-J36)</f>
        <v>0.005230448046608549</v>
      </c>
      <c r="K115" s="1">
        <f>K37-K71*(K112-K34)-K67*(K114-K36)</f>
        <v>0.44575108248126993</v>
      </c>
      <c r="L115" s="1">
        <f>L37-L71*(L112-L34)-L67*(L114-L36)</f>
        <v>0.4946362644678506</v>
      </c>
      <c r="M115" s="1">
        <f>M37-M71*(M112-M34)-M67*(M114-M36)</f>
        <v>0.24900249769567329</v>
      </c>
      <c r="N115" s="1">
        <f>N37-N71*(N112-N34)-N67*(N114-N36)</f>
        <v>-0.1283044912675877</v>
      </c>
      <c r="O115" s="1">
        <f>O37-O71*(O112-O34)-O67*(O114-O36)</f>
        <v>-0.4386789358331762</v>
      </c>
      <c r="P115" s="1">
        <f>P37-P71*(P112-P34)-P67*(P114-P36)</f>
        <v>-0.5021611182241461</v>
      </c>
      <c r="Q115" s="1">
        <f>Q37-Q71*(Q112-Q34)-Q67*(Q114-Q36)</f>
        <v>-0.19899236304379486</v>
      </c>
      <c r="R115" s="1">
        <f>R37-R71*(R112-R34)-R67*(R114-R36)</f>
        <v>0.529042388312591</v>
      </c>
      <c r="S115" s="1">
        <f>S37-S71*(S112-S34)-S67*(S114-S36)</f>
        <v>1.7224339989491304</v>
      </c>
      <c r="T115" s="1">
        <f>T37-T71*(T112-T34)-T67*(T114-T36)</f>
        <v>3.5004241839519183</v>
      </c>
      <c r="U115" s="1">
        <f>U37-U71*(U112-U34)-U67*(U114-U36)</f>
        <v>6.27338255713145</v>
      </c>
      <c r="V115" s="1">
        <f>V37-V71*(V112-V34)-V67*(V114-V36)</f>
        <v>11.292412621953988</v>
      </c>
      <c r="W115" s="1">
        <f>W37-W71*(W112-W34)-W67*(W114-W36)</f>
        <v>21.984329448569532</v>
      </c>
      <c r="X115" s="1">
        <f>X37-X71*(X112-X34)-X67*(X114-X36)</f>
        <v>43.649263257149194</v>
      </c>
      <c r="Y115" s="1">
        <f>Y37-Y71*(Y112-Y34)-Y67*(Y114-Y36)</f>
        <v>49.64189913463013</v>
      </c>
      <c r="Z115" s="1">
        <f>Z37-Z71*(Z112-Z34)-Z67*(Z114-Z36)</f>
        <v>-30.258523697991762</v>
      </c>
      <c r="AA115" s="1">
        <f>AA37-AA71*(AA112-AA34)-AA67*(AA114-AA36)</f>
        <v>0</v>
      </c>
    </row>
    <row r="116" spans="1:27" ht="12.75">
      <c r="A116" s="1" t="s">
        <v>28</v>
      </c>
      <c r="B116" s="1">
        <f>B38+B71*(B111-B33)+B67*(B113-B35)</f>
        <v>-39.66924437639042</v>
      </c>
      <c r="C116" s="1">
        <f>C38+C71*(C111-C33)+C67*(C113-C35)</f>
        <v>5.358826933898708</v>
      </c>
      <c r="D116" s="1">
        <f>D38+D71*(D111-D33)+D67*(D113-D35)</f>
        <v>13.79972197426262</v>
      </c>
      <c r="E116" s="1">
        <f>E38+E71*(E111-E33)+E67*(E113-E35)</f>
        <v>8.44503454743427</v>
      </c>
      <c r="F116" s="1">
        <f>F38+F71*(F111-F33)+F67*(F113-F35)</f>
        <v>3.7136513369541664</v>
      </c>
      <c r="G116" s="1">
        <f>G38+G71*(G111-G33)+G67*(G113-G35)</f>
        <v>0.9276272046366124</v>
      </c>
      <c r="H116" s="1">
        <f>H38+H71*(H111-H33)+H67*(H113-H35)</f>
        <v>-0.44509862363297686</v>
      </c>
      <c r="I116" s="1">
        <f>I38+I71*(I111-I33)+I67*(I113-I35)</f>
        <v>-0.8867208489165225</v>
      </c>
      <c r="J116" s="1">
        <f>J38+J71*(J111-J33)+J67*(J113-J35)</f>
        <v>-0.7368796442866759</v>
      </c>
      <c r="K116" s="1">
        <f>K38+K71*(K111-K33)+K67*(K113-K35)</f>
        <v>-0.2712413344331257</v>
      </c>
      <c r="L116" s="1">
        <f>L38+L71*(L111-L33)+L67*(L113-L35)</f>
        <v>0.256175140857581</v>
      </c>
      <c r="M116" s="1">
        <f>M38+M71*(M111-M33)+M67*(M113-M35)</f>
        <v>0.6219654661919762</v>
      </c>
      <c r="N116" s="1">
        <f>N38+N71*(N111-N33)+N67*(N113-N35)</f>
        <v>0.6793476555880278</v>
      </c>
      <c r="O116" s="1">
        <f>O38+O71*(O111-O33)+O67*(O113-O35)</f>
        <v>0.4054310265618124</v>
      </c>
      <c r="P116" s="1">
        <f>P38+P71*(P111-P33)+P67*(P113-P35)</f>
        <v>-0.09030122134527119</v>
      </c>
      <c r="Q116" s="1">
        <f>Q38+Q71*(Q111-Q33)+Q67*(Q113-Q35)</f>
        <v>-0.603888769934203</v>
      </c>
      <c r="R116" s="1">
        <f>R38+R71*(R111-R33)+R67*(R113-R35)</f>
        <v>-0.8881944057705207</v>
      </c>
      <c r="S116" s="1">
        <f>S38+S71*(S111-S33)+S67*(S113-S35)</f>
        <v>-0.6768615472168227</v>
      </c>
      <c r="T116" s="1">
        <f>T38+T71*(T111-T33)+T67*(T113-T35)</f>
        <v>0.34057293054824544</v>
      </c>
      <c r="U116" s="1">
        <f>U38+U71*(U111-U33)+U67*(U113-U35)</f>
        <v>2.591028464920024</v>
      </c>
      <c r="V116" s="1">
        <f>V38+V71*(V111-V33)+V67*(V113-V35)</f>
        <v>6.641419446998561</v>
      </c>
      <c r="W116" s="1">
        <f>W38+W71*(W111-W33)+W67*(W113-W35)</f>
        <v>12.319616920686698</v>
      </c>
      <c r="X116" s="1">
        <f>X38+X71*(X111-X33)+X67*(X113-X35)</f>
        <v>11.83582042677697</v>
      </c>
      <c r="Y116" s="1">
        <f>Y38+Y71*(Y111-Y33)+Y67*(Y113-Y35)</f>
        <v>-23.609333528000697</v>
      </c>
      <c r="Z116" s="1">
        <f>Z38+Z71*(Z111-Z33)+Z67*(Z113-Z35)</f>
        <v>-39.669244376390466</v>
      </c>
      <c r="AA116" s="1">
        <f>AA38+AA71*(AA111-AA33)+AA67*(AA113-AA35)</f>
        <v>0</v>
      </c>
    </row>
    <row r="124" ht="12.75" hidden="1">
      <c r="A124" s="24"/>
    </row>
    <row r="125" ht="12.75" hidden="1">
      <c r="A125" s="30"/>
    </row>
    <row r="126" ht="12.75" hidden="1">
      <c r="A126" s="30"/>
    </row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>
      <c r="A133" s="24"/>
    </row>
    <row r="134" ht="12.75" hidden="1">
      <c r="A134" s="31"/>
    </row>
    <row r="135" ht="12.75" hidden="1">
      <c r="A135" s="31"/>
    </row>
    <row r="136" ht="13.5" customHeight="1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>
      <c r="A143" s="32"/>
    </row>
    <row r="144" ht="12.75" hidden="1"/>
    <row r="145" ht="12.75" hidden="1"/>
    <row r="146" ht="12.75" hidden="1"/>
    <row r="147" ht="14.25" customHeight="1" hidden="1">
      <c r="A147" s="32"/>
    </row>
    <row r="148" ht="14.25" customHeight="1" hidden="1"/>
    <row r="149" ht="14.25" customHeight="1" hidden="1"/>
    <row r="150" ht="12.75" hidden="1"/>
    <row r="151" ht="12.75" hidden="1"/>
    <row r="153" spans="1:27" s="63" customFormat="1" ht="12.75">
      <c r="A153" s="33" t="s">
        <v>82</v>
      </c>
      <c r="B153" s="34"/>
      <c r="C153" s="34"/>
      <c r="D153" s="34"/>
      <c r="E153" s="34"/>
      <c r="F153" s="34"/>
      <c r="G153" s="34"/>
      <c r="H153" s="34"/>
      <c r="I153" s="34"/>
      <c r="J153" s="34"/>
      <c r="K153" s="34"/>
      <c r="L153" s="34"/>
      <c r="M153" s="34"/>
      <c r="N153" s="34"/>
      <c r="O153" s="34"/>
      <c r="P153" s="34"/>
      <c r="Q153" s="34"/>
      <c r="R153" s="34"/>
      <c r="S153" s="34"/>
      <c r="T153" s="34"/>
      <c r="U153" s="34"/>
      <c r="V153" s="34"/>
      <c r="W153" s="34"/>
      <c r="X153" s="34"/>
      <c r="Y153" s="34"/>
      <c r="Z153" s="34"/>
      <c r="AA153" s="34"/>
    </row>
    <row r="154" spans="1:27" s="63" customFormat="1" ht="12.75">
      <c r="A154" s="35" t="s">
        <v>86</v>
      </c>
      <c r="B154" s="35"/>
      <c r="C154" s="35"/>
      <c r="D154" s="35"/>
      <c r="E154" s="35"/>
      <c r="F154" s="35"/>
      <c r="G154" s="35"/>
      <c r="H154" s="35"/>
      <c r="I154" s="35"/>
      <c r="J154" s="35"/>
      <c r="K154" s="35"/>
      <c r="L154" s="35"/>
      <c r="M154" s="35"/>
      <c r="N154" s="35"/>
      <c r="O154" s="35"/>
      <c r="P154" s="35"/>
      <c r="Q154" s="35"/>
      <c r="R154" s="35"/>
      <c r="S154" s="35"/>
      <c r="T154" s="35"/>
      <c r="U154" s="35"/>
      <c r="V154" s="35"/>
      <c r="W154" s="35"/>
      <c r="X154" s="35"/>
      <c r="Y154" s="35"/>
      <c r="Z154" s="35"/>
      <c r="AA154" s="35"/>
    </row>
    <row r="155" spans="1:27" ht="12.75">
      <c r="A155" s="36" t="s">
        <v>87</v>
      </c>
      <c r="B155" s="1">
        <f>$N$5*B27/2</f>
        <v>1</v>
      </c>
      <c r="C155" s="1">
        <f>$N$5*C27/2</f>
        <v>1</v>
      </c>
      <c r="D155" s="1">
        <f>$N$5*D27/2</f>
        <v>1</v>
      </c>
      <c r="E155" s="1">
        <f>$N$5*E27/2</f>
        <v>1</v>
      </c>
      <c r="F155" s="1">
        <f>$N$5*F27/2</f>
        <v>1</v>
      </c>
      <c r="G155" s="1">
        <f>$N$5*G27/2</f>
        <v>1</v>
      </c>
      <c r="H155" s="1">
        <f>$N$5*H27/2</f>
        <v>1</v>
      </c>
      <c r="I155" s="1">
        <f>$N$5*I27/2</f>
        <v>1</v>
      </c>
      <c r="J155" s="1">
        <f>$N$5*J27/2</f>
        <v>1</v>
      </c>
      <c r="K155" s="1">
        <f>$N$5*K27/2</f>
        <v>1</v>
      </c>
      <c r="L155" s="1">
        <f>$N$5*L27/2</f>
        <v>1</v>
      </c>
      <c r="M155" s="1">
        <f>$N$5*M27/2</f>
        <v>1</v>
      </c>
      <c r="N155" s="1">
        <f>$N$5*N27/2</f>
        <v>1</v>
      </c>
      <c r="O155" s="1">
        <f>$N$5*O27/2</f>
        <v>1</v>
      </c>
      <c r="P155" s="1">
        <f>$N$5*P27/2</f>
        <v>1</v>
      </c>
      <c r="Q155" s="1">
        <f>$N$5*Q27/2</f>
        <v>1</v>
      </c>
      <c r="R155" s="1">
        <f>$N$5*R27/2</f>
        <v>1</v>
      </c>
      <c r="S155" s="1">
        <f>$N$5*S27/2</f>
        <v>1</v>
      </c>
      <c r="T155" s="1">
        <f>$N$5*T27/2</f>
        <v>1</v>
      </c>
      <c r="U155" s="1">
        <f>$N$5*U27/2</f>
        <v>1</v>
      </c>
      <c r="V155" s="1">
        <f>$N$5*V27/2</f>
        <v>1</v>
      </c>
      <c r="W155" s="1">
        <f>$N$5*W27/2</f>
        <v>1</v>
      </c>
      <c r="X155" s="1">
        <f>$N$5*X27/2</f>
        <v>1</v>
      </c>
      <c r="Y155" s="1">
        <f>$N$5*Y27/2</f>
        <v>1</v>
      </c>
      <c r="Z155" s="1">
        <f>$N$5*Z27/2</f>
        <v>1</v>
      </c>
      <c r="AA155" s="1">
        <f>$N$5*AA27/2</f>
        <v>0</v>
      </c>
    </row>
    <row r="156" spans="1:256" ht="12.75">
      <c r="A156" s="36" t="s">
        <v>130</v>
      </c>
      <c r="B156" s="46">
        <f>$L$5*$I$8*(B41-$B$41)</f>
        <v>0</v>
      </c>
      <c r="C156" s="46">
        <f>$L$5*$I$8*(C41-$B$41)</f>
        <v>12.5</v>
      </c>
      <c r="D156" s="46">
        <f>$L$5*$I$8*(D41-$B$41)</f>
        <v>21.650635094610962</v>
      </c>
      <c r="E156" s="46">
        <f>$L$5*$I$8*(E41-$B$41)</f>
        <v>25</v>
      </c>
      <c r="F156" s="46">
        <f>$L$5*$I$8*(F41-$B$41)</f>
        <v>21.650635094610962</v>
      </c>
      <c r="G156" s="46">
        <f>$L$5*$I$8*(G41-$B$41)</f>
        <v>12.5</v>
      </c>
      <c r="H156" s="46">
        <f>$L$5*$I$8*(H41-$B$41)</f>
        <v>-8.039359108980015E-15</v>
      </c>
      <c r="I156" s="46">
        <f>$L$5*$I$8*(I41-$B$41)</f>
        <v>-12.500000000000004</v>
      </c>
      <c r="J156" s="46">
        <f>$L$5*$I$8*(J41-$B$41)</f>
        <v>-21.650635094610973</v>
      </c>
      <c r="K156" s="46">
        <f>$L$5*$I$8*(K41-$B$41)</f>
        <v>-25</v>
      </c>
      <c r="L156" s="46">
        <f>$L$5*$I$8*(L41-$B$41)</f>
        <v>-21.650635094610962</v>
      </c>
      <c r="M156" s="46">
        <f>$L$5*$I$8*(M41-$B$41)</f>
        <v>-12.499999999999991</v>
      </c>
      <c r="N156" s="46">
        <f>$L$5*$I$8*(N41-$B$41)</f>
        <v>-6.1257422745431E-15</v>
      </c>
      <c r="O156" s="46">
        <f>$L$5*$I$8*(O41-$B$41)</f>
        <v>12.500000000000002</v>
      </c>
      <c r="P156" s="46">
        <f>$L$5*$I$8*(P41-$B$41)</f>
        <v>21.65063509461097</v>
      </c>
      <c r="Q156" s="46">
        <f>$L$5*$I$8*(Q41-$B$41)</f>
        <v>25.000000000000004</v>
      </c>
      <c r="R156" s="46">
        <f>$L$5*$I$8*(R41-$B$41)</f>
        <v>21.650635094610955</v>
      </c>
      <c r="S156" s="46">
        <f>$L$5*$I$8*(S41-$B$41)</f>
        <v>12.499999999999996</v>
      </c>
      <c r="T156" s="46">
        <f>$L$5*$I$8*(T41-$B$41)</f>
        <v>9.18861341181465E-15</v>
      </c>
      <c r="U156" s="46">
        <f>$L$5*$I$8*(U41-$B$41)</f>
        <v>-12.500000000000018</v>
      </c>
      <c r="V156" s="46">
        <f>$L$5*$I$8*(V41-$B$41)</f>
        <v>-21.65063509461097</v>
      </c>
      <c r="W156" s="46">
        <f>$L$5*$I$8*(W41-$B$41)</f>
        <v>-25</v>
      </c>
      <c r="X156" s="46">
        <f>$L$5*$I$8*(X41-$B$41)</f>
        <v>-21.650635094610955</v>
      </c>
      <c r="Y156" s="46">
        <f>$L$5*$I$8*(Y41-$B$41)</f>
        <v>-12.499999999999996</v>
      </c>
      <c r="Z156" s="46">
        <f>$L$5*$I$8*(Z41-$B$41)</f>
        <v>-1.22514845490862E-14</v>
      </c>
      <c r="AA156" s="46">
        <f>$L$5*$I$8*(AA41-$B$41)</f>
        <v>0</v>
      </c>
      <c r="AB156" s="61"/>
      <c r="AC156" s="61"/>
      <c r="AD156" s="61"/>
      <c r="AE156" s="61"/>
      <c r="AF156" s="61"/>
      <c r="AG156" s="61"/>
      <c r="AH156" s="61"/>
      <c r="AI156" s="61"/>
      <c r="AJ156" s="61"/>
      <c r="AK156" s="61"/>
      <c r="AL156" s="61"/>
      <c r="AM156" s="61"/>
      <c r="AN156" s="61"/>
      <c r="AO156" s="61"/>
      <c r="AP156" s="61"/>
      <c r="AQ156" s="61"/>
      <c r="AR156" s="61"/>
      <c r="AS156" s="61"/>
      <c r="AT156" s="61"/>
      <c r="AU156" s="61"/>
      <c r="AV156" s="61"/>
      <c r="AW156" s="61"/>
      <c r="AX156" s="61"/>
      <c r="AY156" s="61"/>
      <c r="AZ156" s="61"/>
      <c r="BA156" s="61"/>
      <c r="BB156" s="61"/>
      <c r="BC156" s="61"/>
      <c r="BD156" s="61"/>
      <c r="BE156" s="61"/>
      <c r="BF156" s="61"/>
      <c r="BG156" s="61"/>
      <c r="BH156" s="61"/>
      <c r="BI156" s="61"/>
      <c r="BJ156" s="61"/>
      <c r="BK156" s="61"/>
      <c r="BL156" s="61"/>
      <c r="BM156" s="61"/>
      <c r="BN156" s="61"/>
      <c r="BO156" s="61"/>
      <c r="BP156" s="61"/>
      <c r="BQ156" s="61"/>
      <c r="BR156" s="61"/>
      <c r="BS156" s="61"/>
      <c r="BT156" s="61"/>
      <c r="BU156" s="61"/>
      <c r="BV156" s="61"/>
      <c r="BW156" s="61"/>
      <c r="BX156" s="61"/>
      <c r="BY156" s="61"/>
      <c r="BZ156" s="61"/>
      <c r="CA156" s="61"/>
      <c r="CB156" s="61"/>
      <c r="CC156" s="61"/>
      <c r="CD156" s="61"/>
      <c r="CE156" s="61"/>
      <c r="CF156" s="61"/>
      <c r="CG156" s="61"/>
      <c r="CH156" s="61"/>
      <c r="CI156" s="61"/>
      <c r="CJ156" s="61"/>
      <c r="CK156" s="61"/>
      <c r="CL156" s="61"/>
      <c r="CM156" s="61"/>
      <c r="CN156" s="61"/>
      <c r="CO156" s="61"/>
      <c r="CP156" s="61"/>
      <c r="CQ156" s="61"/>
      <c r="CR156" s="61"/>
      <c r="CS156" s="61"/>
      <c r="CT156" s="61"/>
      <c r="CU156" s="61"/>
      <c r="CV156" s="61"/>
      <c r="CW156" s="61"/>
      <c r="CX156" s="61"/>
      <c r="CY156" s="61"/>
      <c r="CZ156" s="61"/>
      <c r="DA156" s="61"/>
      <c r="DB156" s="61"/>
      <c r="DC156" s="61"/>
      <c r="DD156" s="61"/>
      <c r="DE156" s="61"/>
      <c r="DF156" s="61"/>
      <c r="DG156" s="61"/>
      <c r="DH156" s="61"/>
      <c r="DI156" s="61"/>
      <c r="DJ156" s="61"/>
      <c r="DK156" s="61"/>
      <c r="DL156" s="61"/>
      <c r="DM156" s="61"/>
      <c r="DN156" s="61"/>
      <c r="DO156" s="61"/>
      <c r="DP156" s="61"/>
      <c r="DQ156" s="61"/>
      <c r="DR156" s="61"/>
      <c r="DS156" s="61"/>
      <c r="DT156" s="61"/>
      <c r="DU156" s="61"/>
      <c r="DV156" s="61"/>
      <c r="DW156" s="61"/>
      <c r="DX156" s="61"/>
      <c r="DY156" s="61"/>
      <c r="DZ156" s="61"/>
      <c r="EA156" s="61"/>
      <c r="EB156" s="61"/>
      <c r="EC156" s="61"/>
      <c r="ED156" s="61"/>
      <c r="EE156" s="61"/>
      <c r="EF156" s="61"/>
      <c r="EG156" s="61"/>
      <c r="EH156" s="61"/>
      <c r="EI156" s="61"/>
      <c r="EJ156" s="61"/>
      <c r="EK156" s="61"/>
      <c r="EL156" s="61"/>
      <c r="EM156" s="61"/>
      <c r="EN156" s="61"/>
      <c r="EO156" s="61"/>
      <c r="EP156" s="61"/>
      <c r="EQ156" s="61"/>
      <c r="ER156" s="61"/>
      <c r="ES156" s="61"/>
      <c r="ET156" s="61"/>
      <c r="EU156" s="61"/>
      <c r="EV156" s="61"/>
      <c r="EW156" s="61"/>
      <c r="EX156" s="61"/>
      <c r="EY156" s="61"/>
      <c r="EZ156" s="61"/>
      <c r="FA156" s="61"/>
      <c r="FB156" s="61"/>
      <c r="FC156" s="61"/>
      <c r="FD156" s="61"/>
      <c r="FE156" s="61"/>
      <c r="FF156" s="61"/>
      <c r="FG156" s="61"/>
      <c r="FH156" s="61"/>
      <c r="FI156" s="61"/>
      <c r="FJ156" s="61"/>
      <c r="FK156" s="61"/>
      <c r="FL156" s="61"/>
      <c r="FM156" s="61"/>
      <c r="FN156" s="61"/>
      <c r="FO156" s="61"/>
      <c r="FP156" s="61"/>
      <c r="FQ156" s="61"/>
      <c r="FR156" s="61"/>
      <c r="FS156" s="61"/>
      <c r="FT156" s="61"/>
      <c r="FU156" s="61"/>
      <c r="FV156" s="61"/>
      <c r="FW156" s="61"/>
      <c r="FX156" s="61"/>
      <c r="FY156" s="61"/>
      <c r="FZ156" s="61"/>
      <c r="GA156" s="61"/>
      <c r="GB156" s="61"/>
      <c r="GC156" s="61"/>
      <c r="GD156" s="61"/>
      <c r="GE156" s="61"/>
      <c r="GF156" s="61"/>
      <c r="GG156" s="61"/>
      <c r="GH156" s="61"/>
      <c r="GI156" s="61"/>
      <c r="GJ156" s="61"/>
      <c r="GK156" s="61"/>
      <c r="GL156" s="61"/>
      <c r="GM156" s="61"/>
      <c r="GN156" s="61"/>
      <c r="GO156" s="61"/>
      <c r="GP156" s="61"/>
      <c r="GQ156" s="61"/>
      <c r="GR156" s="61"/>
      <c r="GS156" s="61"/>
      <c r="GT156" s="61"/>
      <c r="GU156" s="61"/>
      <c r="GV156" s="61"/>
      <c r="GW156" s="61"/>
      <c r="GX156" s="61"/>
      <c r="GY156" s="61"/>
      <c r="GZ156" s="61"/>
      <c r="HA156" s="61"/>
      <c r="HB156" s="61"/>
      <c r="HC156" s="61"/>
      <c r="HD156" s="61"/>
      <c r="HE156" s="61"/>
      <c r="HF156" s="61"/>
      <c r="HG156" s="61"/>
      <c r="HH156" s="61"/>
      <c r="HI156" s="61"/>
      <c r="HJ156" s="61"/>
      <c r="HK156" s="61"/>
      <c r="HL156" s="61"/>
      <c r="HM156" s="61"/>
      <c r="HN156" s="61"/>
      <c r="HO156" s="61"/>
      <c r="HP156" s="61"/>
      <c r="HQ156" s="61"/>
      <c r="HR156" s="61"/>
      <c r="HS156" s="61"/>
      <c r="HT156" s="61"/>
      <c r="HU156" s="61"/>
      <c r="HV156" s="61"/>
      <c r="HW156" s="61"/>
      <c r="HX156" s="61"/>
      <c r="HY156" s="61"/>
      <c r="HZ156" s="61"/>
      <c r="IA156" s="61"/>
      <c r="IB156" s="61"/>
      <c r="IC156" s="61"/>
      <c r="ID156" s="61"/>
      <c r="IE156" s="61"/>
      <c r="IF156" s="61"/>
      <c r="IG156" s="61"/>
      <c r="IH156" s="61"/>
      <c r="II156" s="61"/>
      <c r="IJ156" s="61"/>
      <c r="IK156" s="61"/>
      <c r="IL156" s="61"/>
      <c r="IM156" s="61"/>
      <c r="IN156" s="61"/>
      <c r="IO156" s="61"/>
      <c r="IP156" s="61"/>
      <c r="IQ156" s="61"/>
      <c r="IR156" s="61"/>
      <c r="IS156" s="61"/>
      <c r="IT156" s="61"/>
      <c r="IU156" s="61"/>
      <c r="IV156" s="61"/>
    </row>
    <row r="157" spans="1:27" ht="12.75">
      <c r="A157" s="36" t="s">
        <v>90</v>
      </c>
      <c r="B157" s="1">
        <f>$L$5*B44</f>
        <v>2.5</v>
      </c>
      <c r="C157" s="1">
        <f>$L$5*C44</f>
        <v>2.1650635094610964</v>
      </c>
      <c r="D157" s="1">
        <f>$L$5*D44</f>
        <v>1.2500000000000004</v>
      </c>
      <c r="E157" s="1">
        <f>$L$5*E44</f>
        <v>0</v>
      </c>
      <c r="F157" s="1">
        <f>$L$5*F44</f>
        <v>-1.2500000000000004</v>
      </c>
      <c r="G157" s="1">
        <f>$L$5*G44</f>
        <v>-2.1650635094610964</v>
      </c>
      <c r="H157" s="1">
        <f>$L$5*H44</f>
        <v>-2.5</v>
      </c>
      <c r="I157" s="1">
        <f>$L$5*I44</f>
        <v>-2.1650635094610964</v>
      </c>
      <c r="J157" s="1">
        <f>$L$5*J44</f>
        <v>-1.2499999999999991</v>
      </c>
      <c r="K157" s="1">
        <f>$L$5*K44</f>
        <v>0</v>
      </c>
      <c r="L157" s="1">
        <f>$L$5*L44</f>
        <v>1.2500000000000004</v>
      </c>
      <c r="M157" s="1">
        <f>$L$5*M44</f>
        <v>2.165063509461097</v>
      </c>
      <c r="N157" s="1">
        <f>$L$5*N44</f>
        <v>2.5</v>
      </c>
      <c r="O157" s="1">
        <f>$L$5*O44</f>
        <v>2.1650635094610964</v>
      </c>
      <c r="P157" s="1">
        <f>$L$5*P44</f>
        <v>1.2499999999999996</v>
      </c>
      <c r="Q157" s="1">
        <f>$L$5*Q44</f>
        <v>0</v>
      </c>
      <c r="R157" s="1">
        <f>$L$5*R44</f>
        <v>-1.2500000000000018</v>
      </c>
      <c r="S157" s="1">
        <f>$L$5*S44</f>
        <v>-2.165063509461097</v>
      </c>
      <c r="T157" s="1">
        <f>$L$5*T44</f>
        <v>-2.5</v>
      </c>
      <c r="U157" s="1">
        <f>$L$5*U44</f>
        <v>-2.1650635094610955</v>
      </c>
      <c r="V157" s="1">
        <f>$L$5*V44</f>
        <v>-1.2499999999999996</v>
      </c>
      <c r="W157" s="1">
        <f>$L$5*W44</f>
        <v>0</v>
      </c>
      <c r="X157" s="1">
        <f>$L$5*X44</f>
        <v>1.2500000000000018</v>
      </c>
      <c r="Y157" s="1">
        <f>$L$5*Y44</f>
        <v>2.1650635094610964</v>
      </c>
      <c r="Z157" s="1">
        <f>$L$5*Z44</f>
        <v>2.5</v>
      </c>
      <c r="AA157" s="1">
        <f>$L$5*AA44</f>
        <v>0</v>
      </c>
    </row>
    <row r="158" spans="1:27" ht="12.75">
      <c r="A158" s="36" t="s">
        <v>91</v>
      </c>
      <c r="B158" s="1">
        <f>$L$5*B45</f>
        <v>0</v>
      </c>
      <c r="C158" s="1">
        <f>$L$5*C45</f>
        <v>1.25</v>
      </c>
      <c r="D158" s="1">
        <f>$L$5*D45</f>
        <v>2.1650635094610964</v>
      </c>
      <c r="E158" s="1">
        <f>$L$5*E45</f>
        <v>2.5</v>
      </c>
      <c r="F158" s="1">
        <f>$L$5*F45</f>
        <v>2.1650635094610964</v>
      </c>
      <c r="G158" s="1">
        <f>$L$5*G45</f>
        <v>1.25</v>
      </c>
      <c r="H158" s="1">
        <f>$L$5*H45</f>
        <v>-8.039359108980015E-16</v>
      </c>
      <c r="I158" s="1">
        <f>$L$5*I45</f>
        <v>-1.2500000000000004</v>
      </c>
      <c r="J158" s="1">
        <f>$L$5*J45</f>
        <v>-2.1650635094610973</v>
      </c>
      <c r="K158" s="1">
        <f>$L$5*K45</f>
        <v>-2.5</v>
      </c>
      <c r="L158" s="1">
        <f>$L$5*L45</f>
        <v>-2.1650635094610964</v>
      </c>
      <c r="M158" s="1">
        <f>$L$5*M45</f>
        <v>-1.2499999999999991</v>
      </c>
      <c r="N158" s="1">
        <f>$L$5*N45</f>
        <v>-6.1257422745431E-16</v>
      </c>
      <c r="O158" s="1">
        <f>$L$5*O45</f>
        <v>1.2500000000000002</v>
      </c>
      <c r="P158" s="1">
        <f>$L$5*P45</f>
        <v>2.165063509461097</v>
      </c>
      <c r="Q158" s="1">
        <f>$L$5*Q45</f>
        <v>2.5000000000000004</v>
      </c>
      <c r="R158" s="1">
        <f>$L$5*R45</f>
        <v>2.1650635094610955</v>
      </c>
      <c r="S158" s="1">
        <f>$L$5*S45</f>
        <v>1.2499999999999996</v>
      </c>
      <c r="T158" s="1">
        <f>$L$5*T45</f>
        <v>9.18861341181465E-16</v>
      </c>
      <c r="U158" s="1">
        <f>$L$5*U45</f>
        <v>-1.2500000000000018</v>
      </c>
      <c r="V158" s="1">
        <f>$L$5*V45</f>
        <v>-2.165063509461097</v>
      </c>
      <c r="W158" s="1">
        <f>$L$5*W45</f>
        <v>-2.5</v>
      </c>
      <c r="X158" s="1">
        <f>$L$5*X45</f>
        <v>-2.1650635094610955</v>
      </c>
      <c r="Y158" s="1">
        <f>$L$5*Y45</f>
        <v>-1.2499999999999996</v>
      </c>
      <c r="Z158" s="1">
        <f>$L$5*Z45</f>
        <v>-1.22514845490862E-15</v>
      </c>
      <c r="AA158" s="1">
        <f>$L$5*AA45</f>
        <v>0</v>
      </c>
    </row>
    <row r="159" spans="1:27" ht="12.75">
      <c r="A159" s="36" t="s">
        <v>92</v>
      </c>
      <c r="B159" s="1">
        <f>B25*$N$5</f>
        <v>0</v>
      </c>
      <c r="C159" s="1">
        <f>C25*$N$5</f>
        <v>0</v>
      </c>
      <c r="D159" s="1">
        <f>D25*$N$5</f>
        <v>0</v>
      </c>
      <c r="E159" s="1">
        <f>E25*$N$5</f>
        <v>0</v>
      </c>
      <c r="F159" s="1">
        <f>F25*$N$5</f>
        <v>0</v>
      </c>
      <c r="G159" s="1">
        <f>G25*$N$5</f>
        <v>0</v>
      </c>
      <c r="H159" s="1">
        <f>H25*$N$5</f>
        <v>0</v>
      </c>
      <c r="I159" s="1">
        <f>I25*$N$5</f>
        <v>0</v>
      </c>
      <c r="J159" s="1">
        <f>J25*$N$5</f>
        <v>0</v>
      </c>
      <c r="K159" s="1">
        <f>K25*$N$5</f>
        <v>0</v>
      </c>
      <c r="L159" s="1">
        <f>L25*$N$5</f>
        <v>0</v>
      </c>
      <c r="M159" s="1">
        <f>M25*$N$5</f>
        <v>0</v>
      </c>
      <c r="N159" s="1">
        <f>N25*$N$5</f>
        <v>0</v>
      </c>
      <c r="O159" s="1">
        <f>O25*$N$5</f>
        <v>0</v>
      </c>
      <c r="P159" s="1">
        <f>P25*$N$5</f>
        <v>0</v>
      </c>
      <c r="Q159" s="1">
        <f>Q25*$N$5</f>
        <v>0</v>
      </c>
      <c r="R159" s="1">
        <f>R25*$N$5</f>
        <v>0</v>
      </c>
      <c r="S159" s="1">
        <f>S25*$N$5</f>
        <v>0</v>
      </c>
      <c r="T159" s="1">
        <f>T25*$N$5</f>
        <v>0</v>
      </c>
      <c r="U159" s="1">
        <f>U25*$N$5</f>
        <v>0</v>
      </c>
      <c r="V159" s="1">
        <f>V25*$N$5</f>
        <v>0</v>
      </c>
      <c r="W159" s="1">
        <f>W25*$N$5</f>
        <v>0</v>
      </c>
      <c r="X159" s="1">
        <f>X25*$N$5</f>
        <v>0</v>
      </c>
      <c r="Y159" s="1">
        <f>Y25*$N$5</f>
        <v>0</v>
      </c>
      <c r="Z159" s="1">
        <f>Z25*$N$5</f>
        <v>0</v>
      </c>
      <c r="AA159" s="1">
        <f>AA25*$N$5</f>
        <v>0</v>
      </c>
    </row>
    <row r="160" spans="1:27" ht="12.75">
      <c r="A160" s="36" t="s">
        <v>133</v>
      </c>
      <c r="B160" s="1">
        <f>B157*B42+B158*B43+B159*B27</f>
        <v>0</v>
      </c>
      <c r="C160" s="1">
        <f>C157*C42+C158*C43+C159*C27</f>
        <v>0</v>
      </c>
      <c r="D160" s="1">
        <f>D157*D42+D158*D43+D159*D27</f>
        <v>0</v>
      </c>
      <c r="E160" s="1">
        <f>E157*E42+E158*E43+E159*E27</f>
        <v>1.1102230246251565E-15</v>
      </c>
      <c r="F160" s="1">
        <f>F157*F42+F158*F43+F159*F27</f>
        <v>0</v>
      </c>
      <c r="G160" s="1">
        <f>G157*G42+G158*G43+G159*G27</f>
        <v>0</v>
      </c>
      <c r="H160" s="1">
        <f>H157*H42+H158*H43+H159*H27</f>
        <v>0</v>
      </c>
      <c r="I160" s="1">
        <f>I157*I42+I158*I43+I159*I27</f>
        <v>0</v>
      </c>
      <c r="J160" s="1">
        <f>J157*J42+J158*J43+J159*J27</f>
        <v>0</v>
      </c>
      <c r="K160" s="1">
        <f>K157*K42+K158*K43+K159*K27</f>
        <v>1.1102230246251565E-15</v>
      </c>
      <c r="L160" s="1">
        <f>L157*L42+L158*L43+L159*L27</f>
        <v>0</v>
      </c>
      <c r="M160" s="1">
        <f>M157*M42+M158*M43+M159*M27</f>
        <v>0</v>
      </c>
      <c r="N160" s="1">
        <f>N157*N42+N158*N43+N159*N27</f>
        <v>0</v>
      </c>
      <c r="O160" s="1">
        <f>O157*O42+O158*O43+O159*O27</f>
        <v>0</v>
      </c>
      <c r="P160" s="1">
        <f>P157*P42+P158*P43+P159*P27</f>
        <v>0</v>
      </c>
      <c r="Q160" s="1">
        <f>Q157*Q42+Q158*Q43+Q159*Q27</f>
        <v>2.2204460492503135E-15</v>
      </c>
      <c r="R160" s="1">
        <f>R157*R42+R158*R43+R159*R27</f>
        <v>0</v>
      </c>
      <c r="S160" s="1">
        <f>S157*S42+S158*S43+S159*S27</f>
        <v>-4.440892098500626E-16</v>
      </c>
      <c r="T160" s="1">
        <f>T157*T42+T158*T43+T159*T27</f>
        <v>0</v>
      </c>
      <c r="U160" s="1">
        <f>U157*U42+U158*U43+U159*U27</f>
        <v>4.440892098500626E-16</v>
      </c>
      <c r="V160" s="1">
        <f>V157*V42+V158*V43+V159*V27</f>
        <v>0</v>
      </c>
      <c r="W160" s="1">
        <f>W157*W42+W158*W43+W159*W27</f>
        <v>3.3306690738754696E-15</v>
      </c>
      <c r="X160" s="1">
        <f>X157*X42+X158*X43+X159*X27</f>
        <v>0</v>
      </c>
      <c r="Y160" s="1">
        <f>Y157*Y42+Y158*Y43+Y159*Y27</f>
        <v>4.440892098500626E-16</v>
      </c>
      <c r="Z160" s="1">
        <f>Z157*Z42+Z158*Z43+Z159*Z27</f>
        <v>0</v>
      </c>
      <c r="AA160" s="1">
        <f>AA157*AA42+AA158*AA43+AA159*AA27</f>
        <v>0</v>
      </c>
    </row>
    <row r="161" spans="1:27" ht="12.75">
      <c r="A161" s="36" t="s">
        <v>134</v>
      </c>
      <c r="B161" s="1">
        <f>$L$8*B43</f>
        <v>25</v>
      </c>
      <c r="C161" s="1">
        <f>$L$8*C43</f>
        <v>21.650635094610962</v>
      </c>
      <c r="D161" s="1">
        <f>$L$8*D43</f>
        <v>12.500000000000004</v>
      </c>
      <c r="E161" s="1">
        <f>$L$8*E43</f>
        <v>4.440892098500626E-15</v>
      </c>
      <c r="F161" s="1">
        <f>$L$8*F43</f>
        <v>-12.500000000000004</v>
      </c>
      <c r="G161" s="1">
        <f>$L$8*G43</f>
        <v>-21.650635094610962</v>
      </c>
      <c r="H161" s="1">
        <f>$L$8*H43</f>
        <v>-25</v>
      </c>
      <c r="I161" s="1">
        <f>$L$8*I43</f>
        <v>-21.650635094610962</v>
      </c>
      <c r="J161" s="1">
        <f>$L$8*J43</f>
        <v>-12.499999999999991</v>
      </c>
      <c r="K161" s="1">
        <f>$L$8*K43</f>
        <v>-4.440892098500626E-15</v>
      </c>
      <c r="L161" s="1">
        <f>$L$8*L43</f>
        <v>12.500000000000004</v>
      </c>
      <c r="M161" s="1">
        <f>$L$8*M43</f>
        <v>21.65063509461097</v>
      </c>
      <c r="N161" s="1">
        <f>$L$8*N43</f>
        <v>25</v>
      </c>
      <c r="O161" s="1">
        <f>$L$8*O43</f>
        <v>21.650635094610962</v>
      </c>
      <c r="P161" s="1">
        <f>$L$8*P43</f>
        <v>12.499999999999996</v>
      </c>
      <c r="Q161" s="1">
        <f>$L$8*Q43</f>
        <v>8.881784197001252E-15</v>
      </c>
      <c r="R161" s="1">
        <f>$L$8*R43</f>
        <v>-12.500000000000018</v>
      </c>
      <c r="S161" s="1">
        <f>$L$8*S43</f>
        <v>-21.65063509461097</v>
      </c>
      <c r="T161" s="1">
        <f>$L$8*T43</f>
        <v>-25</v>
      </c>
      <c r="U161" s="1">
        <f>$L$8*U43</f>
        <v>-21.650635094610955</v>
      </c>
      <c r="V161" s="1">
        <f>$L$8*V43</f>
        <v>-12.499999999999996</v>
      </c>
      <c r="W161" s="1">
        <f>$L$8*W43</f>
        <v>-1.3322676295501878E-14</v>
      </c>
      <c r="X161" s="1">
        <f>$L$8*X43</f>
        <v>12.500000000000018</v>
      </c>
      <c r="Y161" s="1">
        <f>$L$8*Y43</f>
        <v>21.650635094610962</v>
      </c>
      <c r="Z161" s="1">
        <f>$L$8*Z43</f>
        <v>25</v>
      </c>
      <c r="AA161" s="1">
        <f>$L$8*AA43</f>
        <v>0</v>
      </c>
    </row>
    <row r="162" spans="1:27" ht="12.75">
      <c r="A162" s="36" t="s">
        <v>135</v>
      </c>
      <c r="B162" s="1">
        <f>B160+B161</f>
        <v>25</v>
      </c>
      <c r="C162" s="1">
        <f>C160+C161</f>
        <v>21.650635094610962</v>
      </c>
      <c r="D162" s="1">
        <f>D160+D161</f>
        <v>12.500000000000004</v>
      </c>
      <c r="E162" s="1">
        <f>E160+E161</f>
        <v>5.551115123125783E-15</v>
      </c>
      <c r="F162" s="1">
        <f>F160+F161</f>
        <v>-12.500000000000004</v>
      </c>
      <c r="G162" s="1">
        <f>G160+G161</f>
        <v>-21.650635094610962</v>
      </c>
      <c r="H162" s="1">
        <f>H160+H161</f>
        <v>-25</v>
      </c>
      <c r="I162" s="1">
        <f>I160+I161</f>
        <v>-21.650635094610962</v>
      </c>
      <c r="J162" s="1">
        <f>J160+J161</f>
        <v>-12.499999999999991</v>
      </c>
      <c r="K162" s="1">
        <f>K160+K161</f>
        <v>-3.3306690738754696E-15</v>
      </c>
      <c r="L162" s="1">
        <f>L160+L161</f>
        <v>12.500000000000004</v>
      </c>
      <c r="M162" s="1">
        <f>M160+M161</f>
        <v>21.65063509461097</v>
      </c>
      <c r="N162" s="1">
        <f>N160+N161</f>
        <v>25</v>
      </c>
      <c r="O162" s="1">
        <f>O160+O161</f>
        <v>21.650635094610962</v>
      </c>
      <c r="P162" s="1">
        <f>P160+P161</f>
        <v>12.499999999999996</v>
      </c>
      <c r="Q162" s="1">
        <f>Q160+Q161</f>
        <v>1.1102230246251565E-14</v>
      </c>
      <c r="R162" s="1">
        <f>R160+R161</f>
        <v>-12.500000000000018</v>
      </c>
      <c r="S162" s="1">
        <f>S160+S161</f>
        <v>-21.65063509461097</v>
      </c>
      <c r="T162" s="1">
        <f>T160+T161</f>
        <v>-25</v>
      </c>
      <c r="U162" s="1">
        <f>U160+U161</f>
        <v>-21.650635094610955</v>
      </c>
      <c r="V162" s="1">
        <f>V160+V161</f>
        <v>-12.499999999999996</v>
      </c>
      <c r="W162" s="1">
        <f>W160+W161</f>
        <v>-9.992007221626409E-15</v>
      </c>
      <c r="X162" s="1">
        <f>X160+X161</f>
        <v>12.500000000000018</v>
      </c>
      <c r="Y162" s="1">
        <f>Y160+Y161</f>
        <v>21.650635094610962</v>
      </c>
      <c r="Z162" s="1">
        <f>Z160+Z161</f>
        <v>25</v>
      </c>
      <c r="AA162" s="1">
        <f>AA160+AA161</f>
        <v>0</v>
      </c>
    </row>
    <row r="163" spans="1:27" ht="12.75">
      <c r="A163" s="35" t="s">
        <v>85</v>
      </c>
      <c r="B163" s="37"/>
      <c r="C163" s="37"/>
      <c r="D163" s="37"/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  <c r="S163" s="37"/>
      <c r="T163" s="37"/>
      <c r="U163" s="37"/>
      <c r="V163" s="37"/>
      <c r="W163" s="37"/>
      <c r="X163" s="37"/>
      <c r="Y163" s="37"/>
      <c r="Z163" s="37"/>
      <c r="AA163" s="37"/>
    </row>
    <row r="164" spans="1:27" ht="12.75">
      <c r="A164" s="36" t="s">
        <v>88</v>
      </c>
      <c r="B164" s="1">
        <f>$L$6*(B84^2+B85^2)/2+$N$6*(B67^2)/2</f>
        <v>189.75332206815114</v>
      </c>
      <c r="C164" s="1">
        <f>$L$6*(C84^2+C85^2)/2+$N$6*(C67^2)/2</f>
        <v>32.795398940906104</v>
      </c>
      <c r="D164" s="1">
        <f>$L$6*(D84^2+D85^2)/2+$N$6*(D67^2)/2</f>
        <v>15.963847201277135</v>
      </c>
      <c r="E164" s="1">
        <f>$L$6*(E84^2+E85^2)/2+$N$6*(E67^2)/2</f>
        <v>44.14558074374401</v>
      </c>
      <c r="F164" s="1">
        <f>$L$6*(F84^2+F85^2)/2+$N$6*(F67^2)/2</f>
        <v>68.74952506630403</v>
      </c>
      <c r="G164" s="1">
        <f>$L$6*(G84^2+G85^2)/2+$N$6*(G67^2)/2</f>
        <v>83.73804796602546</v>
      </c>
      <c r="H164" s="1">
        <f>$L$6*(H84^2+H85^2)/2+$N$6*(H67^2)/2</f>
        <v>90.87668529671787</v>
      </c>
      <c r="I164" s="1">
        <f>$L$6*(I84^2+I85^2)/2+$N$6*(I67^2)/2</f>
        <v>92.18641974348692</v>
      </c>
      <c r="J164" s="1">
        <f>$L$6*(J84^2+J85^2)/2+$N$6*(J67^2)/2</f>
        <v>89.09656481553037</v>
      </c>
      <c r="K164" s="1">
        <f>$L$6*(K84^2+K85^2)/2+$N$6*(K67^2)/2</f>
        <v>82.65520283975982</v>
      </c>
      <c r="L164" s="1">
        <f>$L$6*(L84^2+L85^2)/2+$N$6*(L67^2)/2</f>
        <v>73.79598587938906</v>
      </c>
      <c r="M164" s="1">
        <f>$L$6*(M84^2+M85^2)/2+$N$6*(M67^2)/2</f>
        <v>63.49485989315353</v>
      </c>
      <c r="N164" s="1">
        <f>$L$6*(N84^2+N85^2)/2+$N$6*(N67^2)/2</f>
        <v>52.782706631902045</v>
      </c>
      <c r="O164" s="1">
        <f>$L$6*(O84^2+O85^2)/2+$N$6*(O67^2)/2</f>
        <v>42.63997974023766</v>
      </c>
      <c r="P164" s="1">
        <f>$L$6*(P84^2+P85^2)/2+$N$6*(P67^2)/2</f>
        <v>33.865334124603464</v>
      </c>
      <c r="Q164" s="1">
        <f>$L$6*(Q84^2+Q85^2)/2+$N$6*(Q67^2)/2</f>
        <v>27.02400142252726</v>
      </c>
      <c r="R164" s="1">
        <f>$L$6*(R84^2+R85^2)/2+$N$6*(R67^2)/2</f>
        <v>22.523406545044285</v>
      </c>
      <c r="S164" s="1">
        <f>$L$6*(S84^2+S85^2)/2+$N$6*(S67^2)/2</f>
        <v>20.807253087338083</v>
      </c>
      <c r="T164" s="1">
        <f>$L$6*(T84^2+T85^2)/2+$N$6*(T67^2)/2</f>
        <v>22.6841527179181</v>
      </c>
      <c r="U164" s="1">
        <f>$L$6*(U84^2+U85^2)/2+$N$6*(U67^2)/2</f>
        <v>29.952646232921154</v>
      </c>
      <c r="V164" s="1">
        <f>$L$6*(V84^2+V85^2)/2+$N$6*(V67^2)/2</f>
        <v>46.85627965733088</v>
      </c>
      <c r="W164" s="1">
        <f>$L$6*(W84^2+W85^2)/2+$N$6*(W67^2)/2</f>
        <v>83.66483261159689</v>
      </c>
      <c r="X164" s="1">
        <f>$L$6*(X84^2+X85^2)/2+$N$6*(X67^2)/2</f>
        <v>161.2215399414963</v>
      </c>
      <c r="Y164" s="1">
        <f>$L$6*(Y84^2+Y85^2)/2+$N$6*(Y67^2)/2</f>
        <v>265.4199422029779</v>
      </c>
      <c r="Z164" s="1">
        <f>$L$6*(Z84^2+Z85^2)/2+$N$6*(Z67^2)/2</f>
        <v>189.75332206815136</v>
      </c>
      <c r="AA164" s="1">
        <f>$L$6*(AA84^2+AA85^2)/2+$N$6*(AA67^2)/2</f>
        <v>0</v>
      </c>
    </row>
    <row r="165" spans="1:256" ht="12.75">
      <c r="A165" s="36" t="s">
        <v>131</v>
      </c>
      <c r="B165" s="46">
        <f>$L$6*$I$8*(B83-$B$83)</f>
        <v>0</v>
      </c>
      <c r="C165" s="46">
        <f>$L$6*$I$8*(C83-$B$83)</f>
        <v>35.06308262012807</v>
      </c>
      <c r="D165" s="46">
        <f>$L$6*$I$8*(D83-$B$83)</f>
        <v>65.81115354433747</v>
      </c>
      <c r="E165" s="46">
        <f>$L$6*$I$8*(E83-$B$83)</f>
        <v>101.66137727594517</v>
      </c>
      <c r="F165" s="46">
        <f>$L$6*$I$8*(F83-$B$83)</f>
        <v>134.05028150939893</v>
      </c>
      <c r="G165" s="46">
        <f>$L$6*$I$8*(G83-$B$83)</f>
        <v>154.87967879504356</v>
      </c>
      <c r="H165" s="46">
        <f>$L$6*$I$8*(H83-$B$83)</f>
        <v>159.34493887973704</v>
      </c>
      <c r="I165" s="46">
        <f>$L$6*$I$8*(I83-$B$83)</f>
        <v>145.5477891194266</v>
      </c>
      <c r="J165" s="46">
        <f>$L$6*$I$8*(J83-$B$83)</f>
        <v>113.93580194510513</v>
      </c>
      <c r="K165" s="46">
        <f>$L$6*$I$8*(K83-$B$83)</f>
        <v>66.81770522189288</v>
      </c>
      <c r="L165" s="46">
        <f>$L$6*$I$8*(L83-$B$83)</f>
        <v>7.881530638486707</v>
      </c>
      <c r="M165" s="46">
        <f>$L$6*$I$8*(M83-$B$83)</f>
        <v>-58.32410886511771</v>
      </c>
      <c r="N165" s="46">
        <f>$L$6*$I$8*(N83-$B$83)</f>
        <v>-126.92159863960391</v>
      </c>
      <c r="O165" s="46">
        <f>$L$6*$I$8*(O83-$B$83)</f>
        <v>-193.1789428622046</v>
      </c>
      <c r="P165" s="46">
        <f>$L$6*$I$8*(P83-$B$83)</f>
        <v>-252.85427421225407</v>
      </c>
      <c r="Q165" s="46">
        <f>$L$6*$I$8*(Q83-$B$83)</f>
        <v>-302.3792216385746</v>
      </c>
      <c r="R165" s="46">
        <f>$L$6*$I$8*(R83-$B$83)</f>
        <v>-338.90191502478933</v>
      </c>
      <c r="S165" s="46">
        <f>$L$6*$I$8*(S83-$B$83)</f>
        <v>-360.2276968234564</v>
      </c>
      <c r="T165" s="46">
        <f>$L$6*$I$8*(T83-$B$83)</f>
        <v>-364.6681621030738</v>
      </c>
      <c r="U165" s="46">
        <f>$L$6*$I$8*(U83-$B$83)</f>
        <v>-350.7569976270409</v>
      </c>
      <c r="V165" s="46">
        <f>$L$6*$I$8*(V83-$B$83)</f>
        <v>-316.7468224429662</v>
      </c>
      <c r="W165" s="46">
        <f>$L$6*$I$8*(W83-$B$83)</f>
        <v>-259.9286342301815</v>
      </c>
      <c r="X165" s="46">
        <f>$L$6*$I$8*(X83-$B$83)</f>
        <v>-177.30221368508418</v>
      </c>
      <c r="Y165" s="46">
        <f>$L$6*$I$8*(Y83-$B$83)</f>
        <v>-76.66153277431934</v>
      </c>
      <c r="Z165" s="46">
        <f>$L$6*$I$8*(Z83-$B$83)</f>
        <v>0</v>
      </c>
      <c r="AA165" s="46">
        <f>$L$6*$I$8*(AA83-$B$83)</f>
        <v>-19.859505981590637</v>
      </c>
      <c r="AB165" s="61"/>
      <c r="AC165" s="61"/>
      <c r="AD165" s="61"/>
      <c r="AE165" s="61"/>
      <c r="AF165" s="61"/>
      <c r="AG165" s="61"/>
      <c r="AH165" s="61"/>
      <c r="AI165" s="61"/>
      <c r="AJ165" s="61"/>
      <c r="AK165" s="61"/>
      <c r="AL165" s="61"/>
      <c r="AM165" s="61"/>
      <c r="AN165" s="61"/>
      <c r="AO165" s="61"/>
      <c r="AP165" s="61"/>
      <c r="AQ165" s="61"/>
      <c r="AR165" s="61"/>
      <c r="AS165" s="61"/>
      <c r="AT165" s="61"/>
      <c r="AU165" s="61"/>
      <c r="AV165" s="61"/>
      <c r="AW165" s="61"/>
      <c r="AX165" s="61"/>
      <c r="AY165" s="61"/>
      <c r="AZ165" s="61"/>
      <c r="BA165" s="61"/>
      <c r="BB165" s="61"/>
      <c r="BC165" s="61"/>
      <c r="BD165" s="61"/>
      <c r="BE165" s="61"/>
      <c r="BF165" s="61"/>
      <c r="BG165" s="61"/>
      <c r="BH165" s="61"/>
      <c r="BI165" s="61"/>
      <c r="BJ165" s="61"/>
      <c r="BK165" s="61"/>
      <c r="BL165" s="61"/>
      <c r="BM165" s="61"/>
      <c r="BN165" s="61"/>
      <c r="BO165" s="61"/>
      <c r="BP165" s="61"/>
      <c r="BQ165" s="61"/>
      <c r="BR165" s="61"/>
      <c r="BS165" s="61"/>
      <c r="BT165" s="61"/>
      <c r="BU165" s="61"/>
      <c r="BV165" s="61"/>
      <c r="BW165" s="61"/>
      <c r="BX165" s="61"/>
      <c r="BY165" s="61"/>
      <c r="BZ165" s="61"/>
      <c r="CA165" s="61"/>
      <c r="CB165" s="61"/>
      <c r="CC165" s="61"/>
      <c r="CD165" s="61"/>
      <c r="CE165" s="61"/>
      <c r="CF165" s="61"/>
      <c r="CG165" s="61"/>
      <c r="CH165" s="61"/>
      <c r="CI165" s="61"/>
      <c r="CJ165" s="61"/>
      <c r="CK165" s="61"/>
      <c r="CL165" s="61"/>
      <c r="CM165" s="61"/>
      <c r="CN165" s="61"/>
      <c r="CO165" s="61"/>
      <c r="CP165" s="61"/>
      <c r="CQ165" s="61"/>
      <c r="CR165" s="61"/>
      <c r="CS165" s="61"/>
      <c r="CT165" s="61"/>
      <c r="CU165" s="61"/>
      <c r="CV165" s="61"/>
      <c r="CW165" s="61"/>
      <c r="CX165" s="61"/>
      <c r="CY165" s="61"/>
      <c r="CZ165" s="61"/>
      <c r="DA165" s="61"/>
      <c r="DB165" s="61"/>
      <c r="DC165" s="61"/>
      <c r="DD165" s="61"/>
      <c r="DE165" s="61"/>
      <c r="DF165" s="61"/>
      <c r="DG165" s="61"/>
      <c r="DH165" s="61"/>
      <c r="DI165" s="61"/>
      <c r="DJ165" s="61"/>
      <c r="DK165" s="61"/>
      <c r="DL165" s="61"/>
      <c r="DM165" s="61"/>
      <c r="DN165" s="61"/>
      <c r="DO165" s="61"/>
      <c r="DP165" s="61"/>
      <c r="DQ165" s="61"/>
      <c r="DR165" s="61"/>
      <c r="DS165" s="61"/>
      <c r="DT165" s="61"/>
      <c r="DU165" s="61"/>
      <c r="DV165" s="61"/>
      <c r="DW165" s="61"/>
      <c r="DX165" s="61"/>
      <c r="DY165" s="61"/>
      <c r="DZ165" s="61"/>
      <c r="EA165" s="61"/>
      <c r="EB165" s="61"/>
      <c r="EC165" s="61"/>
      <c r="ED165" s="61"/>
      <c r="EE165" s="61"/>
      <c r="EF165" s="61"/>
      <c r="EG165" s="61"/>
      <c r="EH165" s="61"/>
      <c r="EI165" s="61"/>
      <c r="EJ165" s="61"/>
      <c r="EK165" s="61"/>
      <c r="EL165" s="61"/>
      <c r="EM165" s="61"/>
      <c r="EN165" s="61"/>
      <c r="EO165" s="61"/>
      <c r="EP165" s="61"/>
      <c r="EQ165" s="61"/>
      <c r="ER165" s="61"/>
      <c r="ES165" s="61"/>
      <c r="ET165" s="61"/>
      <c r="EU165" s="61"/>
      <c r="EV165" s="61"/>
      <c r="EW165" s="61"/>
      <c r="EX165" s="61"/>
      <c r="EY165" s="61"/>
      <c r="EZ165" s="61"/>
      <c r="FA165" s="61"/>
      <c r="FB165" s="61"/>
      <c r="FC165" s="61"/>
      <c r="FD165" s="61"/>
      <c r="FE165" s="61"/>
      <c r="FF165" s="61"/>
      <c r="FG165" s="61"/>
      <c r="FH165" s="61"/>
      <c r="FI165" s="61"/>
      <c r="FJ165" s="61"/>
      <c r="FK165" s="61"/>
      <c r="FL165" s="61"/>
      <c r="FM165" s="61"/>
      <c r="FN165" s="61"/>
      <c r="FO165" s="61"/>
      <c r="FP165" s="61"/>
      <c r="FQ165" s="61"/>
      <c r="FR165" s="61"/>
      <c r="FS165" s="61"/>
      <c r="FT165" s="61"/>
      <c r="FU165" s="61"/>
      <c r="FV165" s="61"/>
      <c r="FW165" s="61"/>
      <c r="FX165" s="61"/>
      <c r="FY165" s="61"/>
      <c r="FZ165" s="61"/>
      <c r="GA165" s="61"/>
      <c r="GB165" s="61"/>
      <c r="GC165" s="61"/>
      <c r="GD165" s="61"/>
      <c r="GE165" s="61"/>
      <c r="GF165" s="61"/>
      <c r="GG165" s="61"/>
      <c r="GH165" s="61"/>
      <c r="GI165" s="61"/>
      <c r="GJ165" s="61"/>
      <c r="GK165" s="61"/>
      <c r="GL165" s="61"/>
      <c r="GM165" s="61"/>
      <c r="GN165" s="61"/>
      <c r="GO165" s="61"/>
      <c r="GP165" s="61"/>
      <c r="GQ165" s="61"/>
      <c r="GR165" s="61"/>
      <c r="GS165" s="61"/>
      <c r="GT165" s="61"/>
      <c r="GU165" s="61"/>
      <c r="GV165" s="61"/>
      <c r="GW165" s="61"/>
      <c r="GX165" s="61"/>
      <c r="GY165" s="61"/>
      <c r="GZ165" s="61"/>
      <c r="HA165" s="61"/>
      <c r="HB165" s="61"/>
      <c r="HC165" s="61"/>
      <c r="HD165" s="61"/>
      <c r="HE165" s="61"/>
      <c r="HF165" s="61"/>
      <c r="HG165" s="61"/>
      <c r="HH165" s="61"/>
      <c r="HI165" s="61"/>
      <c r="HJ165" s="61"/>
      <c r="HK165" s="61"/>
      <c r="HL165" s="61"/>
      <c r="HM165" s="61"/>
      <c r="HN165" s="61"/>
      <c r="HO165" s="61"/>
      <c r="HP165" s="61"/>
      <c r="HQ165" s="61"/>
      <c r="HR165" s="61"/>
      <c r="HS165" s="61"/>
      <c r="HT165" s="61"/>
      <c r="HU165" s="61"/>
      <c r="HV165" s="61"/>
      <c r="HW165" s="61"/>
      <c r="HX165" s="61"/>
      <c r="HY165" s="61"/>
      <c r="HZ165" s="61"/>
      <c r="IA165" s="61"/>
      <c r="IB165" s="61"/>
      <c r="IC165" s="61"/>
      <c r="ID165" s="61"/>
      <c r="IE165" s="61"/>
      <c r="IF165" s="61"/>
      <c r="IG165" s="61"/>
      <c r="IH165" s="61"/>
      <c r="II165" s="61"/>
      <c r="IJ165" s="61"/>
      <c r="IK165" s="61"/>
      <c r="IL165" s="61"/>
      <c r="IM165" s="61"/>
      <c r="IN165" s="61"/>
      <c r="IO165" s="61"/>
      <c r="IP165" s="61"/>
      <c r="IQ165" s="61"/>
      <c r="IR165" s="61"/>
      <c r="IS165" s="61"/>
      <c r="IT165" s="61"/>
      <c r="IU165" s="61"/>
      <c r="IV165" s="61"/>
    </row>
    <row r="166" spans="1:27" ht="12.75">
      <c r="A166" s="36" t="s">
        <v>90</v>
      </c>
      <c r="B166" s="1">
        <f>$L$6*B86</f>
        <v>-79.10252729639417</v>
      </c>
      <c r="C166" s="1">
        <f>$L$6*C86</f>
        <v>-114.88892567492033</v>
      </c>
      <c r="D166" s="1">
        <f>$L$6*D86</f>
        <v>-70.28765709186663</v>
      </c>
      <c r="E166" s="1">
        <f>$L$6*E86</f>
        <v>-41.29738941445315</v>
      </c>
      <c r="F166" s="1">
        <f>$L$6*F86</f>
        <v>-24.377565077635317</v>
      </c>
      <c r="G166" s="1">
        <f>$L$6*G86</f>
        <v>-12.044984927641076</v>
      </c>
      <c r="H166" s="1">
        <f>$L$6*H86</f>
        <v>-1.630373417873784</v>
      </c>
      <c r="I166" s="1">
        <f>$L$6*I86</f>
        <v>7.451726197336696</v>
      </c>
      <c r="J166" s="1">
        <f>$L$6*J86</f>
        <v>15.065534738296526</v>
      </c>
      <c r="K166" s="1">
        <f>$L$6*K86</f>
        <v>20.888731026215392</v>
      </c>
      <c r="L166" s="1">
        <f>$L$6*L86</f>
        <v>24.656192872530802</v>
      </c>
      <c r="M166" s="1">
        <f>$L$6*M86</f>
        <v>26.286957887537888</v>
      </c>
      <c r="N166" s="1">
        <f>$L$6*N86</f>
        <v>25.925577965190037</v>
      </c>
      <c r="O166" s="1">
        <f>$L$6*O86</f>
        <v>23.899243157922037</v>
      </c>
      <c r="P166" s="1">
        <f>$L$6*P86</f>
        <v>20.623959205693776</v>
      </c>
      <c r="Q166" s="1">
        <f>$L$6*Q86</f>
        <v>16.52493811894502</v>
      </c>
      <c r="R166" s="1">
        <f>$L$6*R86</f>
        <v>12.019553550240387</v>
      </c>
      <c r="S166" s="1">
        <f>$L$6*S86</f>
        <v>7.572524161917897</v>
      </c>
      <c r="T166" s="1">
        <f>$L$6*T86</f>
        <v>3.8379040747898356</v>
      </c>
      <c r="U166" s="1">
        <f>$L$6*U86</f>
        <v>2.0003907126812246</v>
      </c>
      <c r="V166" s="1">
        <f>$L$6*V86</f>
        <v>4.705340634204518</v>
      </c>
      <c r="W166" s="1">
        <f>$L$6*W86</f>
        <v>18.363909903123517</v>
      </c>
      <c r="X166" s="1">
        <f>$L$6*X86</f>
        <v>52.59563129029901</v>
      </c>
      <c r="Y166" s="1">
        <f>$L$6*Y86</f>
        <v>61.022119969032275</v>
      </c>
      <c r="Z166" s="1">
        <f>$L$6*Z86</f>
        <v>-79.10252729639387</v>
      </c>
      <c r="AA166" s="1">
        <f>$L$6*AA86</f>
        <v>0</v>
      </c>
    </row>
    <row r="167" spans="1:27" ht="12.75">
      <c r="A167" s="36" t="s">
        <v>91</v>
      </c>
      <c r="B167" s="1">
        <f>$L$6*B87</f>
        <v>-71.70901590580927</v>
      </c>
      <c r="C167" s="1">
        <f>$L$6*C87</f>
        <v>0.39991837202391345</v>
      </c>
      <c r="D167" s="1">
        <f>$L$6*D87</f>
        <v>9.093132000744616</v>
      </c>
      <c r="E167" s="1">
        <f>$L$6*E87</f>
        <v>-5.329856173863208</v>
      </c>
      <c r="F167" s="1">
        <f>$L$6*F87</f>
        <v>-17.291689570042273</v>
      </c>
      <c r="G167" s="1">
        <f>$L$6*G87</f>
        <v>-24.22785590845639</v>
      </c>
      <c r="H167" s="1">
        <f>$L$6*H87</f>
        <v>-26.929033416266027</v>
      </c>
      <c r="I167" s="1">
        <f>$L$6*I87</f>
        <v>-26.218692781234008</v>
      </c>
      <c r="J167" s="1">
        <f>$L$6*J87</f>
        <v>-22.792280540087713</v>
      </c>
      <c r="K167" s="1">
        <f>$L$6*K87</f>
        <v>-17.347847089529633</v>
      </c>
      <c r="L167" s="1">
        <f>$L$6*L87</f>
        <v>-10.645422874192594</v>
      </c>
      <c r="M167" s="1">
        <f>$L$6*M87</f>
        <v>-3.4698250979209595</v>
      </c>
      <c r="N167" s="1">
        <f>$L$6*N87</f>
        <v>3.47669664440507</v>
      </c>
      <c r="O167" s="1">
        <f>$L$6*O87</f>
        <v>9.687533058781975</v>
      </c>
      <c r="P167" s="1">
        <f>$L$6*P87</f>
        <v>14.89835431686074</v>
      </c>
      <c r="Q167" s="1">
        <f>$L$6*Q87</f>
        <v>19.051861284488318</v>
      </c>
      <c r="R167" s="1">
        <f>$L$6*R87</f>
        <v>22.236239199613653</v>
      </c>
      <c r="S167" s="1">
        <f>$L$6*S87</f>
        <v>24.66669580894103</v>
      </c>
      <c r="T167" s="1">
        <f>$L$6*T87</f>
        <v>26.746113453367748</v>
      </c>
      <c r="U167" s="1">
        <f>$L$6*U87</f>
        <v>29.201231109240126</v>
      </c>
      <c r="V167" s="1">
        <f>$L$6*V87</f>
        <v>33.12522519483352</v>
      </c>
      <c r="W167" s="1">
        <f>$L$6*W87</f>
        <v>38.43250436547339</v>
      </c>
      <c r="X167" s="1">
        <f>$L$6*X87</f>
        <v>31.80641511755306</v>
      </c>
      <c r="Y167" s="1">
        <f>$L$6*Y87</f>
        <v>-36.75806901024428</v>
      </c>
      <c r="Z167" s="1">
        <f>$L$6*Z87</f>
        <v>-71.70901590580935</v>
      </c>
      <c r="AA167" s="1">
        <f>$L$6*AA87</f>
        <v>0</v>
      </c>
    </row>
    <row r="168" spans="1:27" ht="12.75">
      <c r="A168" s="36" t="s">
        <v>93</v>
      </c>
      <c r="B168" s="1">
        <f>B71*$N$6</f>
        <v>2.5188533831374342</v>
      </c>
      <c r="C168" s="1">
        <f>C71*$N$6</f>
        <v>8.352231309241656</v>
      </c>
      <c r="D168" s="1">
        <f>D71*$N$6</f>
        <v>5.638366200128561</v>
      </c>
      <c r="E168" s="1">
        <f>E71*$N$6</f>
        <v>3.240576548686479</v>
      </c>
      <c r="F168" s="1">
        <f>F71*$N$6</f>
        <v>1.9781795448476172</v>
      </c>
      <c r="G168" s="1">
        <f>G71*$N$6</f>
        <v>1.3545294767891827</v>
      </c>
      <c r="H168" s="1">
        <f>H71*$N$6</f>
        <v>1.0531304074545862</v>
      </c>
      <c r="I168" s="1">
        <f>I71*$N$6</f>
        <v>0.9196711497126343</v>
      </c>
      <c r="J168" s="1">
        <f>J71*$N$6</f>
        <v>0.8758221754789183</v>
      </c>
      <c r="K168" s="1">
        <f>K71*$N$6</f>
        <v>0.8747716797003988</v>
      </c>
      <c r="L168" s="1">
        <f>L71*$N$6</f>
        <v>0.8819125918637631</v>
      </c>
      <c r="M168" s="1">
        <f>M71*$N$6</f>
        <v>0.868932097575172</v>
      </c>
      <c r="N168" s="1">
        <f>N71*$N$6</f>
        <v>0.8152875544494697</v>
      </c>
      <c r="O168" s="1">
        <f>O71*$N$6</f>
        <v>0.7112459079036398</v>
      </c>
      <c r="P168" s="1">
        <f>P71*$N$6</f>
        <v>0.5567853531917976</v>
      </c>
      <c r="Q168" s="1">
        <f>Q71*$N$6</f>
        <v>0.3545318953520043</v>
      </c>
      <c r="R168" s="1">
        <f>R71*$N$6</f>
        <v>0.09917452331648592</v>
      </c>
      <c r="S168" s="1">
        <f>S71*$N$6</f>
        <v>-0.23506266916235535</v>
      </c>
      <c r="T168" s="1">
        <f>T71*$N$6</f>
        <v>-0.7135605099782643</v>
      </c>
      <c r="U168" s="1">
        <f>U71*$N$6</f>
        <v>-1.4819349050786685</v>
      </c>
      <c r="V168" s="1">
        <f>V71*$N$6</f>
        <v>-2.857876389514391</v>
      </c>
      <c r="W168" s="1">
        <f>W71*$N$6</f>
        <v>-5.474684600774197</v>
      </c>
      <c r="X168" s="1">
        <f>X71*$N$6</f>
        <v>-9.791546422521748</v>
      </c>
      <c r="Y168" s="1">
        <f>Y71*$N$6</f>
        <v>-10.52966563541303</v>
      </c>
      <c r="Z168" s="1">
        <f>Z71*$N$6</f>
        <v>2.5188533831374067</v>
      </c>
      <c r="AA168" s="1">
        <f>AA71*$N$6</f>
        <v>0</v>
      </c>
    </row>
    <row r="169" spans="1:27" ht="12.75">
      <c r="A169" s="47" t="s">
        <v>133</v>
      </c>
      <c r="B169" s="2">
        <f>B166*B84+B167*B85+B168*B67</f>
        <v>-734.6612635249618</v>
      </c>
      <c r="C169" s="2">
        <f>C166*C84+C167*C85+C168*C67</f>
        <v>-298.6079540282348</v>
      </c>
      <c r="D169" s="2">
        <f>D166*D84+D167*D85+D168*D67</f>
        <v>78.91142067732376</v>
      </c>
      <c r="E169" s="2">
        <f>E166*E84+E167*E85+E168*E67</f>
        <v>110.83316782270069</v>
      </c>
      <c r="F169" s="2">
        <f>F166*F84+F167*F85+F168*F67</f>
        <v>75.13982671446252</v>
      </c>
      <c r="G169" s="2">
        <f>G166*G84+G167*G85+G168*G67</f>
        <v>40.795848713056444</v>
      </c>
      <c r="H169" s="2">
        <f>H166*H84+H167*H85+H168*H67</f>
        <v>15.046712701118409</v>
      </c>
      <c r="I169" s="2">
        <f>I166*I84+I167*I85+I168*I67</f>
        <v>-4.1499116780597705</v>
      </c>
      <c r="J169" s="2">
        <f>J166*J84+J167*J85+J168*J67</f>
        <v>-18.805490792595958</v>
      </c>
      <c r="K169" s="2">
        <f>K166*K84+K167*K85+K168*K67</f>
        <v>-29.818783804161917</v>
      </c>
      <c r="L169" s="2">
        <f>L166*L84+L167*L85+L168*L67</f>
        <v>-37.2399545126246</v>
      </c>
      <c r="M169" s="2">
        <f>M166*M84+M167*M85+M168*M67</f>
        <v>-40.7909317537501</v>
      </c>
      <c r="N169" s="2">
        <f>N166*N84+N167*N85+N168*N67</f>
        <v>-40.41024226418687</v>
      </c>
      <c r="O169" s="2">
        <f>O166*O84+O167*O85+O168*O67</f>
        <v>-36.562331734068856</v>
      </c>
      <c r="P169" s="2">
        <f>P166*P84+P167*P85+P168*P67</f>
        <v>-30.116223905209484</v>
      </c>
      <c r="Q169" s="2">
        <f>Q166*Q84+Q167*Q85+Q168*Q67</f>
        <v>-21.900710165600188</v>
      </c>
      <c r="R169" s="2">
        <f>R166*R84+R167*R85+R168*R67</f>
        <v>-12.218559422233817</v>
      </c>
      <c r="S169" s="2">
        <f>S166*S84+S167*S85+S168*S67</f>
        <v>-0.4127851583784982</v>
      </c>
      <c r="T169" s="2">
        <f>T166*T84+T167*T85+T168*T67</f>
        <v>15.815095501677837</v>
      </c>
      <c r="U169" s="2">
        <f>U166*U84+U167*U85+U168*U67</f>
        <v>42.20522949376832</v>
      </c>
      <c r="V169" s="2">
        <f>V166*V84+V167*V85+V168*V67</f>
        <v>93.00699085889075</v>
      </c>
      <c r="W169" s="2">
        <f>W166*W84+W167*W85+W168*W67</f>
        <v>202.19251624736384</v>
      </c>
      <c r="X169" s="2">
        <f>X166*X84+X167*X85+X168*X67</f>
        <v>398.7625721958742</v>
      </c>
      <c r="Y169" s="2">
        <f>Y166*Y84+Y167*Y85+Y168*Y67</f>
        <v>231.08055437484322</v>
      </c>
      <c r="Z169" s="2">
        <f>Z166*Z84+Z167*Z85+Z168*Z67</f>
        <v>-734.6612635249605</v>
      </c>
      <c r="AA169" s="2">
        <f>AA166*AA84+AA167*AA85+AA168*AA67</f>
        <v>0</v>
      </c>
    </row>
    <row r="170" spans="1:27" ht="12.75">
      <c r="A170" s="36" t="s">
        <v>134</v>
      </c>
      <c r="B170" s="1">
        <f>$L$9*B85</f>
        <v>194.06943263847134</v>
      </c>
      <c r="C170" s="1">
        <f>$L$9*C85</f>
        <v>107.12499911839716</v>
      </c>
      <c r="D170" s="1">
        <f>$L$9*D85</f>
        <v>130.97271247697563</v>
      </c>
      <c r="E170" s="1">
        <f>$L$9*E85</f>
        <v>136.4663116273759</v>
      </c>
      <c r="F170" s="1">
        <f>$L$9*F85</f>
        <v>105.74049521354756</v>
      </c>
      <c r="G170" s="1">
        <f>$L$9*G85</f>
        <v>50.36499322009275</v>
      </c>
      <c r="H170" s="1">
        <f>$L$9*H85</f>
        <v>-17.425594798257123</v>
      </c>
      <c r="I170" s="1">
        <f>$L$9*I85</f>
        <v>-87.66198349077065</v>
      </c>
      <c r="J170" s="1">
        <f>$L$9*J85</f>
        <v>-152.33572554902662</v>
      </c>
      <c r="K170" s="1">
        <f>$L$9*K85</f>
        <v>-205.2388776416124</v>
      </c>
      <c r="L170" s="1">
        <f>$L$9*L85</f>
        <v>-242.07004778579446</v>
      </c>
      <c r="M170" s="1">
        <f>$L$9*M85</f>
        <v>-260.5676319109686</v>
      </c>
      <c r="N170" s="1">
        <f>$L$9*N85</f>
        <v>-260.44387342157546</v>
      </c>
      <c r="O170" s="1">
        <f>$L$9*O85</f>
        <v>-243.01307582707625</v>
      </c>
      <c r="P170" s="1">
        <f>$L$9*P85</f>
        <v>-210.5988650430139</v>
      </c>
      <c r="Q170" s="1">
        <f>$L$9*Q85</f>
        <v>-165.93221422092162</v>
      </c>
      <c r="R170" s="1">
        <f>$L$9*R85</f>
        <v>-111.69268183069364</v>
      </c>
      <c r="S170" s="1">
        <f>$L$9*S85</f>
        <v>-50.16661962557222</v>
      </c>
      <c r="T170" s="1">
        <f>$L$9*T85</f>
        <v>17.14611641294483</v>
      </c>
      <c r="U170" s="1">
        <f>$L$9*U85</f>
        <v>90.19012435565955</v>
      </c>
      <c r="V170" s="1">
        <f>$L$9*V85</f>
        <v>171.33511978036017</v>
      </c>
      <c r="W170" s="1">
        <f>$L$9*W85</f>
        <v>265.10266182662286</v>
      </c>
      <c r="X170" s="1">
        <f>$L$9*X85</f>
        <v>363.665799250925</v>
      </c>
      <c r="Y170" s="1">
        <f>$L$9*Y85</f>
        <v>374.8945752912735</v>
      </c>
      <c r="Z170" s="1">
        <f>$L$9*Z85</f>
        <v>194.0694326384717</v>
      </c>
      <c r="AA170" s="1">
        <f>$L$9*AA85</f>
        <v>0</v>
      </c>
    </row>
    <row r="171" spans="1:27" ht="12.75">
      <c r="A171" s="36" t="s">
        <v>135</v>
      </c>
      <c r="B171" s="1">
        <f>B169+B170</f>
        <v>-540.5918308864905</v>
      </c>
      <c r="C171" s="1">
        <f>C169+C170</f>
        <v>-191.48295490983764</v>
      </c>
      <c r="D171" s="1">
        <f>D169+D170</f>
        <v>209.88413315429938</v>
      </c>
      <c r="E171" s="1">
        <f>E169+E170</f>
        <v>247.29947945007657</v>
      </c>
      <c r="F171" s="1">
        <f>F169+F170</f>
        <v>180.88032192801006</v>
      </c>
      <c r="G171" s="1">
        <f>G169+G170</f>
        <v>91.16084193314919</v>
      </c>
      <c r="H171" s="1">
        <f>H169+H170</f>
        <v>-2.378882097138714</v>
      </c>
      <c r="I171" s="1">
        <f>I169+I170</f>
        <v>-91.81189516883042</v>
      </c>
      <c r="J171" s="1">
        <f>J169+J170</f>
        <v>-171.14121634162257</v>
      </c>
      <c r="K171" s="1">
        <f>K169+K170</f>
        <v>-235.0576614457743</v>
      </c>
      <c r="L171" s="1">
        <f>L169+L170</f>
        <v>-279.3100022984191</v>
      </c>
      <c r="M171" s="1">
        <f>M169+M170</f>
        <v>-301.3585636647187</v>
      </c>
      <c r="N171" s="1">
        <f>N169+N170</f>
        <v>-300.85411568576234</v>
      </c>
      <c r="O171" s="1">
        <f>O169+O170</f>
        <v>-279.5754075611451</v>
      </c>
      <c r="P171" s="1">
        <f>P169+P170</f>
        <v>-240.71508894822338</v>
      </c>
      <c r="Q171" s="1">
        <f>Q169+Q170</f>
        <v>-187.83292438652182</v>
      </c>
      <c r="R171" s="1">
        <f>R169+R170</f>
        <v>-123.91124125292745</v>
      </c>
      <c r="S171" s="1">
        <f>S169+S170</f>
        <v>-50.579404783950714</v>
      </c>
      <c r="T171" s="1">
        <f>T169+T170</f>
        <v>32.961211914622666</v>
      </c>
      <c r="U171" s="1">
        <f>U169+U170</f>
        <v>132.39535384942786</v>
      </c>
      <c r="V171" s="1">
        <f>V169+V170</f>
        <v>264.3421106392509</v>
      </c>
      <c r="W171" s="1">
        <f>W169+W170</f>
        <v>467.2951780739867</v>
      </c>
      <c r="X171" s="1">
        <f>X169+X170</f>
        <v>762.4283714467992</v>
      </c>
      <c r="Y171" s="1">
        <f>Y169+Y170</f>
        <v>605.9751296661167</v>
      </c>
      <c r="Z171" s="1">
        <f>Z169+Z170</f>
        <v>-540.5918308864889</v>
      </c>
      <c r="AA171" s="1">
        <f>AA169+AA170</f>
        <v>0</v>
      </c>
    </row>
    <row r="172" spans="1:27" ht="12.75">
      <c r="A172" s="35" t="s">
        <v>84</v>
      </c>
      <c r="B172" s="37"/>
      <c r="C172" s="37"/>
      <c r="D172" s="37"/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7"/>
      <c r="Y172" s="37"/>
      <c r="Z172" s="37"/>
      <c r="AA172" s="37"/>
    </row>
    <row r="173" spans="1:27" ht="12.75">
      <c r="A173" s="36" t="s">
        <v>89</v>
      </c>
      <c r="B173" s="1">
        <f>$L$7*(B98^2+B99^2)/2+$N$7*B68^2/2</f>
        <v>102.40261204110816</v>
      </c>
      <c r="C173" s="1">
        <f>$L$7*(C98^2+C99^2)/2+$N$7*C68^2/2</f>
        <v>25.677864333573662</v>
      </c>
      <c r="D173" s="1">
        <f>$L$7*(D98^2+D99^2)/2+$N$7*D68^2/2</f>
        <v>0.6089857905593289</v>
      </c>
      <c r="E173" s="1">
        <f>$L$7*(E98^2+E99^2)/2+$N$7*E68^2/2</f>
        <v>2.5610625883142477</v>
      </c>
      <c r="F173" s="1">
        <f>$L$7*(F98^2+F99^2)/2+$N$7*F68^2/2</f>
        <v>8.086240720867288</v>
      </c>
      <c r="G173" s="1">
        <f>$L$7*(G98^2+G99^2)/2+$N$7*G68^2/2</f>
        <v>12.141238441097855</v>
      </c>
      <c r="H173" s="1">
        <f>$L$7*(H98^2+H99^2)/2+$N$7*H68^2/2</f>
        <v>14.320982917192243</v>
      </c>
      <c r="I173" s="1">
        <f>$L$7*(I98^2+I99^2)/2+$N$7*I68^2/2</f>
        <v>14.966368495776083</v>
      </c>
      <c r="J173" s="1">
        <f>$L$7*(J98^2+J99^2)/2+$N$7*J68^2/2</f>
        <v>14.44296077375327</v>
      </c>
      <c r="K173" s="1">
        <f>$L$7*(K98^2+K99^2)/2+$N$7*K68^2/2</f>
        <v>13.06668844259954</v>
      </c>
      <c r="L173" s="1">
        <f>$L$7*(L98^2+L99^2)/2+$N$7*L68^2/2</f>
        <v>11.132697929121603</v>
      </c>
      <c r="M173" s="1">
        <f>$L$7*(M98^2+M99^2)/2+$N$7*M68^2/2</f>
        <v>8.932446229394944</v>
      </c>
      <c r="N173" s="1">
        <f>$L$7*(N98^2+N99^2)/2+$N$7*N68^2/2</f>
        <v>6.73599405949719</v>
      </c>
      <c r="O173" s="1">
        <f>$L$7*(O98^2+O99^2)/2+$N$7*O68^2/2</f>
        <v>4.752168637939657</v>
      </c>
      <c r="P173" s="1">
        <f>$L$7*(P98^2+P99^2)/2+$N$7*P68^2/2</f>
        <v>3.0986021782012854</v>
      </c>
      <c r="Q173" s="1">
        <f>$L$7*(Q98^2+Q99^2)/2+$N$7*Q68^2/2</f>
        <v>1.8058098723508949</v>
      </c>
      <c r="R173" s="1">
        <f>$L$7*(R98^2+R99^2)/2+$N$7*R68^2/2</f>
        <v>0.853705741474541</v>
      </c>
      <c r="S173" s="1">
        <f>$L$7*(S98^2+S99^2)/2+$N$7*S68^2/2</f>
        <v>0.22746964583093496</v>
      </c>
      <c r="T173" s="1">
        <f>$L$7*(T98^2+T99^2)/2+$N$7*T68^2/2</f>
        <v>0.0020661600572396016</v>
      </c>
      <c r="U173" s="1">
        <f>$L$7*(U98^2+U99^2)/2+$N$7*U68^2/2</f>
        <v>0.5384719546121581</v>
      </c>
      <c r="V173" s="1">
        <f>$L$7*(V98^2+V99^2)/2+$N$7*V68^2/2</f>
        <v>3.11028191997617</v>
      </c>
      <c r="W173" s="1">
        <f>$L$7*(W98^2+W99^2)/2+$N$7*W68^2/2</f>
        <v>12.105785085532041</v>
      </c>
      <c r="X173" s="1">
        <f>$L$7*(X98^2+X99^2)/2+$N$7*X68^2/2</f>
        <v>41.22976886047747</v>
      </c>
      <c r="Y173" s="1">
        <f>$L$7*(Y98^2+Y99^2)/2+$N$7*Y68^2/2</f>
        <v>103.8628565277369</v>
      </c>
      <c r="Z173" s="1">
        <f>$L$7*(Z98^2+Z99^2)/2+$N$7*Z68^2/2</f>
        <v>102.40261204110826</v>
      </c>
      <c r="AA173" s="1">
        <f>$L$7*(AA98^2+AA99^2)/2+$N$7*AA68^2/2</f>
        <v>0</v>
      </c>
    </row>
    <row r="174" spans="1:27" ht="12.75">
      <c r="A174" s="36" t="s">
        <v>132</v>
      </c>
      <c r="B174" s="1">
        <f>$L$7*$I$8*B97</f>
        <v>199.83537429422555</v>
      </c>
      <c r="C174" s="1">
        <f>$L$7*$I$8*C97</f>
        <v>194.38498144792624</v>
      </c>
      <c r="D174" s="1">
        <f>$L$7*$I$8*D97</f>
        <v>188.7996783877939</v>
      </c>
      <c r="E174" s="1">
        <f>$L$7*$I$8*E97</f>
        <v>190.03871984334793</v>
      </c>
      <c r="F174" s="1">
        <f>$L$7*$I$8*F97</f>
        <v>194.52033072784005</v>
      </c>
      <c r="G174" s="1">
        <f>$L$7*$I$8*G97</f>
        <v>198.57284686493824</v>
      </c>
      <c r="H174" s="1">
        <f>$L$7*$I$8*H97</f>
        <v>199.98572954823794</v>
      </c>
      <c r="I174" s="1">
        <f>$L$7*$I$8*I97</f>
        <v>197.7518517015014</v>
      </c>
      <c r="J174" s="1">
        <f>$L$7*$I$8*J97</f>
        <v>191.7419166801523</v>
      </c>
      <c r="K174" s="1">
        <f>$L$7*$I$8*K97</f>
        <v>182.45373344141908</v>
      </c>
      <c r="L174" s="1">
        <f>$L$7*$I$8*L97</f>
        <v>170.79285418834243</v>
      </c>
      <c r="M174" s="1">
        <f>$L$7*$I$8*M97</f>
        <v>157.85806859365962</v>
      </c>
      <c r="N174" s="1">
        <f>$L$7*$I$8*N97</f>
        <v>144.73989504969782</v>
      </c>
      <c r="O174" s="1">
        <f>$L$7*$I$8*O97</f>
        <v>132.36499555172702</v>
      </c>
      <c r="P174" s="1">
        <f>$L$7*$I$8*P97</f>
        <v>121.42043551137931</v>
      </c>
      <c r="Q174" s="1">
        <f>$L$7*$I$8*Q97</f>
        <v>112.36726623027502</v>
      </c>
      <c r="R174" s="1">
        <f>$L$7*$I$8*R97</f>
        <v>105.5234901156338</v>
      </c>
      <c r="S174" s="1">
        <f>$L$7*$I$8*S97</f>
        <v>101.18732568537985</v>
      </c>
      <c r="T174" s="1">
        <f>$L$7*$I$8*T97</f>
        <v>99.78861146212368</v>
      </c>
      <c r="U174" s="1">
        <f>$L$7*$I$8*U97</f>
        <v>102.08764057498732</v>
      </c>
      <c r="V174" s="1">
        <f>$L$7*$I$8*V97</f>
        <v>109.46796874476695</v>
      </c>
      <c r="W174" s="1">
        <f>$L$7*$I$8*W97</f>
        <v>124.29906140611295</v>
      </c>
      <c r="X174" s="1">
        <f>$L$7*$I$8*X97</f>
        <v>149.49722406587026</v>
      </c>
      <c r="Y174" s="1">
        <f>$L$7*$I$8*Y97</f>
        <v>182.1091761789304</v>
      </c>
      <c r="Z174" s="1">
        <f>$L$7*$I$8*Z97</f>
        <v>199.83537429422555</v>
      </c>
      <c r="AA174" s="1">
        <f>$L$7*$I$8*AA97</f>
        <v>197.20265943665385</v>
      </c>
    </row>
    <row r="175" spans="1:27" ht="12.75">
      <c r="A175" s="36" t="s">
        <v>90</v>
      </c>
      <c r="B175" s="1">
        <f>$L$7*B100</f>
        <v>-35.23949718845062</v>
      </c>
      <c r="C175" s="1">
        <f>$L$7*C100</f>
        <v>-56.25388846352398</v>
      </c>
      <c r="D175" s="1">
        <f>$L$7*D100</f>
        <v>-31.97285503817672</v>
      </c>
      <c r="E175" s="1">
        <f>$L$7*E100</f>
        <v>-17.170632139964976</v>
      </c>
      <c r="F175" s="1">
        <f>$L$7*F100</f>
        <v>-9.703854569813188</v>
      </c>
      <c r="G175" s="1">
        <f>$L$7*G100</f>
        <v>-5.14636675341131</v>
      </c>
      <c r="H175" s="1">
        <f>$L$7*H100</f>
        <v>-1.8031993805473157</v>
      </c>
      <c r="I175" s="1">
        <f>$L$7*I100</f>
        <v>0.8379278223642823</v>
      </c>
      <c r="J175" s="1">
        <f>$L$7*J100</f>
        <v>2.873112629801841</v>
      </c>
      <c r="K175" s="1">
        <f>$L$7*K100</f>
        <v>4.27597329807616</v>
      </c>
      <c r="L175" s="1">
        <f>$L$7*L100</f>
        <v>5.0261751996510995</v>
      </c>
      <c r="M175" s="1">
        <f>$L$7*M100</f>
        <v>5.173041262756712</v>
      </c>
      <c r="N175" s="1">
        <f>$L$7*N100</f>
        <v>4.852668999191139</v>
      </c>
      <c r="O175" s="1">
        <f>$L$7*O100</f>
        <v>4.259784168096368</v>
      </c>
      <c r="P175" s="1">
        <f>$L$7*P100</f>
        <v>3.593599103220812</v>
      </c>
      <c r="Q175" s="1">
        <f>$L$7*Q100</f>
        <v>3.0149456853889007</v>
      </c>
      <c r="R175" s="1">
        <f>$L$7*R100</f>
        <v>2.642133697016085</v>
      </c>
      <c r="S175" s="1">
        <f>$L$7*S100</f>
        <v>2.59067488728378</v>
      </c>
      <c r="T175" s="1">
        <f>$L$7*T100</f>
        <v>3.064645470213627</v>
      </c>
      <c r="U175" s="1">
        <f>$L$7*U100</f>
        <v>4.563281840503102</v>
      </c>
      <c r="V175" s="1">
        <f>$L$7*V100</f>
        <v>8.424530440198755</v>
      </c>
      <c r="W175" s="1">
        <f>$L$7*W100</f>
        <v>18.154107232974642</v>
      </c>
      <c r="X175" s="1">
        <f>$L$7*X100</f>
        <v>39.11772432196595</v>
      </c>
      <c r="Y175" s="1">
        <f>$L$7*Y100</f>
        <v>44.717860369569124</v>
      </c>
      <c r="Z175" s="1">
        <f>$L$7*Z100</f>
        <v>-35.239497188450464</v>
      </c>
      <c r="AA175" s="1">
        <f>$L$7*AA100</f>
        <v>0</v>
      </c>
    </row>
    <row r="176" spans="1:27" ht="12.75">
      <c r="A176" s="36" t="s">
        <v>91</v>
      </c>
      <c r="B176" s="1">
        <f>B101*$L$7</f>
        <v>-40.10502309012872</v>
      </c>
      <c r="C176" s="1">
        <f>C101*$L$7</f>
        <v>3.6487262172703527</v>
      </c>
      <c r="D176" s="1">
        <f>D101*$L$7</f>
        <v>10.931839792507368</v>
      </c>
      <c r="E176" s="1">
        <f>E101*$L$7</f>
        <v>4.614812331839373</v>
      </c>
      <c r="F176" s="1">
        <f>F101*$L$7</f>
        <v>-0.8178875982290865</v>
      </c>
      <c r="G176" s="1">
        <f>G101*$L$7</f>
        <v>-3.996411560424428</v>
      </c>
      <c r="H176" s="1">
        <f>H101*$L$7</f>
        <v>-5.426072114091702</v>
      </c>
      <c r="I176" s="1">
        <f>I101*$L$7</f>
        <v>-5.585183952846064</v>
      </c>
      <c r="J176" s="1">
        <f>J101*$L$7</f>
        <v>-4.832639865731636</v>
      </c>
      <c r="K176" s="1">
        <f>K101*$L$7</f>
        <v>-3.485179382865825</v>
      </c>
      <c r="L176" s="1">
        <f>L101*$L$7</f>
        <v>-1.8569161678459154</v>
      </c>
      <c r="M176" s="1">
        <f>M101*$L$7</f>
        <v>-0.24627542214267395</v>
      </c>
      <c r="N176" s="1">
        <f>N101*$L$7</f>
        <v>1.1151263693263171</v>
      </c>
      <c r="O176" s="1">
        <f>O101*$L$7</f>
        <v>2.115531743190156</v>
      </c>
      <c r="P176" s="1">
        <f>P101*$L$7</f>
        <v>2.777580960409961</v>
      </c>
      <c r="Q176" s="1">
        <f>Q101*$L$7</f>
        <v>3.2263334456606843</v>
      </c>
      <c r="R176" s="1">
        <f>R101*$L$7</f>
        <v>3.6433445294127313</v>
      </c>
      <c r="S176" s="1">
        <f>S101*$L$7</f>
        <v>4.247177217844217</v>
      </c>
      <c r="T176" s="1">
        <f>T101*$L$7</f>
        <v>5.321546421006973</v>
      </c>
      <c r="U176" s="1">
        <f>U101*$L$7</f>
        <v>7.2894915688495665</v>
      </c>
      <c r="V176" s="1">
        <f>V101*$L$7</f>
        <v>10.737179668443519</v>
      </c>
      <c r="W176" s="1">
        <f>W101*$L$7</f>
        <v>15.533554969119404</v>
      </c>
      <c r="X176" s="1">
        <f>X101*$L$7</f>
        <v>13.94891173548049</v>
      </c>
      <c r="Y176" s="1">
        <f>Y101*$L$7</f>
        <v>-22.741092639666</v>
      </c>
      <c r="Z176" s="1">
        <f>Z101*$L$7</f>
        <v>-40.10502309012878</v>
      </c>
      <c r="AA176" s="1">
        <f>AA101*$L$7</f>
        <v>0</v>
      </c>
    </row>
    <row r="177" spans="1:27" ht="12.75">
      <c r="A177" s="48" t="s">
        <v>94</v>
      </c>
      <c r="B177" s="49">
        <f>B72*$N$7</f>
        <v>11.0512141855801</v>
      </c>
      <c r="C177" s="49">
        <f>C72*$N$7</f>
        <v>16.659920609295657</v>
      </c>
      <c r="D177" s="49">
        <f>D72*$N$7</f>
        <v>10.136785450952338</v>
      </c>
      <c r="E177" s="49">
        <f>E72*$N$7</f>
        <v>5.326103523618786</v>
      </c>
      <c r="F177" s="49">
        <f>F72*$N$7</f>
        <v>2.7743532369577877</v>
      </c>
      <c r="G177" s="49">
        <f>G72*$N$7</f>
        <v>1.389921172447214</v>
      </c>
      <c r="H177" s="49">
        <f>H72*$N$7</f>
        <v>0.5603666624153212</v>
      </c>
      <c r="I177" s="49">
        <f>I72*$N$7</f>
        <v>0.001970170752979359</v>
      </c>
      <c r="J177" s="49">
        <f>J72*$N$7</f>
        <v>-0.4140422768710431</v>
      </c>
      <c r="K177" s="49">
        <f>K72*$N$7</f>
        <v>-0.7420001127255724</v>
      </c>
      <c r="L177" s="49">
        <f>L72*$N$7</f>
        <v>-0.9977885370308051</v>
      </c>
      <c r="M177" s="49">
        <f>M72*$N$7</f>
        <v>-1.1795440316524428</v>
      </c>
      <c r="N177" s="49">
        <f>N72*$N$7</f>
        <v>-1.2844319191504763</v>
      </c>
      <c r="O177" s="49">
        <f>O72*$N$7</f>
        <v>-1.3215473036500305</v>
      </c>
      <c r="P177" s="49">
        <f>P72*$N$7</f>
        <v>-1.3166441138472558</v>
      </c>
      <c r="Q177" s="49">
        <f>Q72*$N$7</f>
        <v>-1.3088655736789558</v>
      </c>
      <c r="R177" s="49">
        <f>R72*$N$7</f>
        <v>-1.3466975341913185</v>
      </c>
      <c r="S177" s="49">
        <f>S72*$N$7</f>
        <v>-1.4922623206957828</v>
      </c>
      <c r="T177" s="49">
        <f>T72*$N$7</f>
        <v>-1.8422762226391205</v>
      </c>
      <c r="U177" s="49">
        <f>U72*$N$7</f>
        <v>-2.579283728747426</v>
      </c>
      <c r="V177" s="49">
        <f>V72*$N$7</f>
        <v>-4.079141701538066</v>
      </c>
      <c r="W177" s="49">
        <f>W72*$N$7</f>
        <v>-7.035587171101296</v>
      </c>
      <c r="X177" s="49">
        <f>X72*$N$7</f>
        <v>-11.551770955654062</v>
      </c>
      <c r="Y177" s="49">
        <f>Y72*$N$7</f>
        <v>-9.394893980099365</v>
      </c>
      <c r="Z177" s="49">
        <f>Z72*$N$7</f>
        <v>11.051214185580063</v>
      </c>
      <c r="AA177" s="49">
        <f>AA72*$N$7</f>
        <v>0</v>
      </c>
    </row>
    <row r="178" spans="1:27" s="64" customFormat="1" ht="12.75" customHeight="1">
      <c r="A178" s="47" t="s">
        <v>133</v>
      </c>
      <c r="B178" s="50">
        <f>B175*B98+B176*B99+B177*B68</f>
        <v>-271.38272157848303</v>
      </c>
      <c r="C178" s="50">
        <f>C175*C98+C176*C99+C177*C68</f>
        <v>-204.8656082974878</v>
      </c>
      <c r="D178" s="50">
        <f>D175*D98+D176*D99+D177*D68</f>
        <v>-19.19643197942708</v>
      </c>
      <c r="E178" s="50">
        <f>E175*E98+E176*E99+E177*E68</f>
        <v>20.684088137773614</v>
      </c>
      <c r="F178" s="50">
        <f>F175*F98+F176*F99+F177*F68</f>
        <v>19.144841209680855</v>
      </c>
      <c r="G178" s="50">
        <f>G175*G98+G176*G99+G177*G68</f>
        <v>11.752718787820505</v>
      </c>
      <c r="H178" s="50">
        <f>H175*H98+H176*H99+H177*H68</f>
        <v>5.146066375456912</v>
      </c>
      <c r="I178" s="50">
        <f>I175*I98+I176*I99+I177*I68</f>
        <v>0.018496040377295395</v>
      </c>
      <c r="J178" s="50">
        <f>J175*J98+J176*J99+J177*J68</f>
        <v>-3.8184708898807913</v>
      </c>
      <c r="K178" s="50">
        <f>K175*K98+K176*K99+K177*K68</f>
        <v>-6.508837354817166</v>
      </c>
      <c r="L178" s="50">
        <f>L175*L98+L176*L99+L177*L68</f>
        <v>-8.078958978751368</v>
      </c>
      <c r="M178" s="50">
        <f>M175*M98+M176*M99+M177*M68</f>
        <v>-8.554921776256768</v>
      </c>
      <c r="N178" s="50">
        <f>N175*N98+N176*N99+N177*N68</f>
        <v>-8.089629234813033</v>
      </c>
      <c r="O178" s="50">
        <f>O175*O98+O176*O99+O177*O68</f>
        <v>-6.991096791259753</v>
      </c>
      <c r="P178" s="50">
        <f>P175*P98+P176*P99+P177*P68</f>
        <v>-5.624293719639084</v>
      </c>
      <c r="Q178" s="50">
        <f>Q175*Q98+Q176*Q99+Q177*Q68</f>
        <v>-4.268229237739297</v>
      </c>
      <c r="R178" s="50">
        <f>R175*R98+R176*R99+R177*R68</f>
        <v>-3.0195404102982963</v>
      </c>
      <c r="S178" s="50">
        <f>S175*S98+S176*S99+S177*S68</f>
        <v>-1.7271242383299894</v>
      </c>
      <c r="T178" s="50">
        <f>T175*T98+T176*T99+T177*T68</f>
        <v>0.20321389861493194</v>
      </c>
      <c r="U178" s="50">
        <f>U175*U98+U176*U99+U177*U68</f>
        <v>4.593009491351066</v>
      </c>
      <c r="V178" s="50">
        <f>V175*V98+V176*V99+V177*V68</f>
        <v>17.457632628307895</v>
      </c>
      <c r="W178" s="50">
        <f>W175*W98+W176*W99+W177*W68</f>
        <v>59.403701649003814</v>
      </c>
      <c r="X178" s="50">
        <f>X175*X98+X176*X99+X177*X68</f>
        <v>179.99925160240625</v>
      </c>
      <c r="Y178" s="50">
        <f>Y175*Y98+Y176*Y99+Y177*Y68</f>
        <v>232.34786970898747</v>
      </c>
      <c r="Z178" s="50">
        <f>Z175*Z98+Z176*Z99+Z177*Z68</f>
        <v>-271.3827215784823</v>
      </c>
      <c r="AA178" s="50">
        <f>AA175*AA98+AA176*AA99+AA177*AA68</f>
        <v>0</v>
      </c>
    </row>
    <row r="179" spans="1:27" s="64" customFormat="1" ht="12.75" customHeight="1">
      <c r="A179" s="36" t="s">
        <v>134</v>
      </c>
      <c r="B179" s="38">
        <f>$L$10*B99</f>
        <v>11.277348841380586</v>
      </c>
      <c r="C179" s="38">
        <f>$L$10*C99</f>
        <v>-32.75497686807819</v>
      </c>
      <c r="D179" s="38">
        <f>$L$10*D99</f>
        <v>-7.073654442055977</v>
      </c>
      <c r="E179" s="38">
        <f>$L$10*E99</f>
        <v>13.701988532703682</v>
      </c>
      <c r="F179" s="38">
        <f>$L$10*F99</f>
        <v>18.161313947957257</v>
      </c>
      <c r="G179" s="38">
        <f>$L$10*G99</f>
        <v>11.41517835907422</v>
      </c>
      <c r="H179" s="38">
        <f>$L$10*H99</f>
        <v>-1.2419084670953842</v>
      </c>
      <c r="I179" s="38">
        <f>$L$10*I99</f>
        <v>-15.890547662159236</v>
      </c>
      <c r="J179" s="38">
        <f>$L$10*J99</f>
        <v>-29.6913423929106</v>
      </c>
      <c r="K179" s="38">
        <f>$L$10*K99</f>
        <v>-40.67491434045213</v>
      </c>
      <c r="L179" s="38">
        <f>$L$10*L99</f>
        <v>-47.694962888217574</v>
      </c>
      <c r="M179" s="38">
        <f>$L$10*M99</f>
        <v>-50.41501436218983</v>
      </c>
      <c r="N179" s="38">
        <f>$L$10*N99</f>
        <v>-49.20560071743999</v>
      </c>
      <c r="O179" s="38">
        <f>$L$10*O99</f>
        <v>-44.895352679738494</v>
      </c>
      <c r="P179" s="38">
        <f>$L$10*P99</f>
        <v>-38.42700416710877</v>
      </c>
      <c r="Q179" s="38">
        <f>$L$10*Q99</f>
        <v>-30.539647157586987</v>
      </c>
      <c r="R179" s="38">
        <f>$L$10*R99</f>
        <v>-21.56256344346929</v>
      </c>
      <c r="S179" s="38">
        <f>$L$10*S99</f>
        <v>-11.301822019348249</v>
      </c>
      <c r="T179" s="38">
        <f>$L$10*T99</f>
        <v>1.0822065326312258</v>
      </c>
      <c r="U179" s="38">
        <f>$L$10*U99</f>
        <v>17.33519958495285</v>
      </c>
      <c r="V179" s="38">
        <f>$L$10*V99</f>
        <v>40.548139096529745</v>
      </c>
      <c r="W179" s="38">
        <f>$L$10*W99</f>
        <v>74.88279101760102</v>
      </c>
      <c r="X179" s="38">
        <f>$L$10*X99</f>
        <v>117.17824943972079</v>
      </c>
      <c r="Y179" s="38">
        <f>$L$10*Y99</f>
        <v>115.74469629379274</v>
      </c>
      <c r="Z179" s="38">
        <f>$L$10*Z99</f>
        <v>11.277348841380787</v>
      </c>
      <c r="AA179" s="38">
        <f>$L$10*AA99</f>
        <v>0</v>
      </c>
    </row>
    <row r="180" spans="1:27" s="64" customFormat="1" ht="12.75" customHeight="1">
      <c r="A180" s="36" t="s">
        <v>135</v>
      </c>
      <c r="B180" s="38">
        <f>B178+B179</f>
        <v>-260.10537273710247</v>
      </c>
      <c r="C180" s="38">
        <f>C178+C179</f>
        <v>-237.62058516556598</v>
      </c>
      <c r="D180" s="38">
        <f>D178+D179</f>
        <v>-26.270086421483057</v>
      </c>
      <c r="E180" s="38">
        <f>E178+E179</f>
        <v>34.386076670477294</v>
      </c>
      <c r="F180" s="38">
        <f>F178+F179</f>
        <v>37.306155157638116</v>
      </c>
      <c r="G180" s="38">
        <f>G178+G179</f>
        <v>23.167897146894724</v>
      </c>
      <c r="H180" s="38">
        <f>H178+H179</f>
        <v>3.904157908361528</v>
      </c>
      <c r="I180" s="38">
        <f>I178+I179</f>
        <v>-15.87205162178194</v>
      </c>
      <c r="J180" s="38">
        <f>J178+J179</f>
        <v>-33.50981328279139</v>
      </c>
      <c r="K180" s="38">
        <f>K178+K179</f>
        <v>-47.1837516952693</v>
      </c>
      <c r="L180" s="38">
        <f>L178+L179</f>
        <v>-55.77392186696894</v>
      </c>
      <c r="M180" s="38">
        <f>M178+M179</f>
        <v>-58.9699361384466</v>
      </c>
      <c r="N180" s="38">
        <f>N178+N179</f>
        <v>-57.295229952253024</v>
      </c>
      <c r="O180" s="38">
        <f>O178+O179</f>
        <v>-51.886449470998244</v>
      </c>
      <c r="P180" s="38">
        <f>P178+P179</f>
        <v>-44.051297886747854</v>
      </c>
      <c r="Q180" s="38">
        <f>Q178+Q179</f>
        <v>-34.80787639532628</v>
      </c>
      <c r="R180" s="38">
        <f>R178+R179</f>
        <v>-24.582103853767588</v>
      </c>
      <c r="S180" s="38">
        <f>S178+S179</f>
        <v>-13.028946257678239</v>
      </c>
      <c r="T180" s="38">
        <f>T178+T179</f>
        <v>1.2854204312461577</v>
      </c>
      <c r="U180" s="38">
        <f>U178+U179</f>
        <v>21.928209076303915</v>
      </c>
      <c r="V180" s="38">
        <f>V178+V179</f>
        <v>58.00577172483764</v>
      </c>
      <c r="W180" s="38">
        <f>W178+W179</f>
        <v>134.28649266660483</v>
      </c>
      <c r="X180" s="38">
        <f>X178+X179</f>
        <v>297.177501042127</v>
      </c>
      <c r="Y180" s="38">
        <f>Y178+Y179</f>
        <v>348.09256600278025</v>
      </c>
      <c r="Z180" s="38">
        <f>Z178+Z179</f>
        <v>-260.1053727371015</v>
      </c>
      <c r="AA180" s="38">
        <f>AA178+AA179</f>
        <v>0</v>
      </c>
    </row>
    <row r="181" spans="1:27" s="63" customFormat="1" ht="12.75">
      <c r="A181" s="39" t="s">
        <v>99</v>
      </c>
      <c r="B181" s="35">
        <f>B155+B164+B173</f>
        <v>293.1559341092593</v>
      </c>
      <c r="C181" s="35">
        <f>C155+C164+C173</f>
        <v>59.47326327447976</v>
      </c>
      <c r="D181" s="35">
        <f>D155+D164+D173</f>
        <v>17.572832991836464</v>
      </c>
      <c r="E181" s="35">
        <f>E155+E164+E173</f>
        <v>47.70664333205826</v>
      </c>
      <c r="F181" s="35">
        <f>F155+F164+F173</f>
        <v>77.83576578717131</v>
      </c>
      <c r="G181" s="35">
        <f>G155+G164+G173</f>
        <v>96.87928640712332</v>
      </c>
      <c r="H181" s="35">
        <f>H155+H164+H173</f>
        <v>106.1976682139101</v>
      </c>
      <c r="I181" s="35">
        <f>I155+I164+I173</f>
        <v>108.152788239263</v>
      </c>
      <c r="J181" s="35">
        <f>J155+J164+J173</f>
        <v>104.53952558928364</v>
      </c>
      <c r="K181" s="35">
        <f>K155+K164+K173</f>
        <v>96.72189128235937</v>
      </c>
      <c r="L181" s="35">
        <f>L155+L164+L173</f>
        <v>85.92868380851067</v>
      </c>
      <c r="M181" s="35">
        <f>M155+M164+M173</f>
        <v>73.42730612254847</v>
      </c>
      <c r="N181" s="35">
        <f>N155+N164+N173</f>
        <v>60.51870069139923</v>
      </c>
      <c r="O181" s="35">
        <f>O155+O164+O173</f>
        <v>48.39214837817732</v>
      </c>
      <c r="P181" s="35">
        <f>P155+P164+P173</f>
        <v>37.96393630280475</v>
      </c>
      <c r="Q181" s="35">
        <f>Q155+Q164+Q173</f>
        <v>29.829811294878155</v>
      </c>
      <c r="R181" s="35">
        <f>R155+R164+R173</f>
        <v>24.377112286518827</v>
      </c>
      <c r="S181" s="35">
        <f>S155+S164+S173</f>
        <v>22.03472273316902</v>
      </c>
      <c r="T181" s="35">
        <f>T155+T164+T173</f>
        <v>23.68621887797534</v>
      </c>
      <c r="U181" s="35">
        <f>U155+U164+U173</f>
        <v>31.491118187533313</v>
      </c>
      <c r="V181" s="35">
        <f>V155+V164+V173</f>
        <v>50.96656157730705</v>
      </c>
      <c r="W181" s="35">
        <f>W155+W164+W173</f>
        <v>96.77061769712893</v>
      </c>
      <c r="X181" s="35">
        <f>X155+X164+X173</f>
        <v>203.45130880197377</v>
      </c>
      <c r="Y181" s="35">
        <f>Y155+Y164+Y173</f>
        <v>370.2827987307148</v>
      </c>
      <c r="Z181" s="35">
        <f>Z155+Z164+Z173</f>
        <v>293.15593410925965</v>
      </c>
      <c r="AA181" s="35">
        <f>AA155+AA164+AA173</f>
        <v>0</v>
      </c>
    </row>
    <row r="182" spans="1:27" s="65" customFormat="1" ht="15">
      <c r="A182" s="40" t="s">
        <v>118</v>
      </c>
      <c r="B182" s="41" t="s">
        <v>119</v>
      </c>
      <c r="C182" s="41" t="s">
        <v>119</v>
      </c>
      <c r="D182" s="41" t="s">
        <v>119</v>
      </c>
      <c r="E182" s="41" t="s">
        <v>119</v>
      </c>
      <c r="F182" s="41" t="s">
        <v>119</v>
      </c>
      <c r="G182" s="41" t="s">
        <v>119</v>
      </c>
      <c r="H182" s="41" t="s">
        <v>119</v>
      </c>
      <c r="I182" s="41" t="s">
        <v>119</v>
      </c>
      <c r="J182" s="41" t="s">
        <v>119</v>
      </c>
      <c r="K182" s="41" t="s">
        <v>119</v>
      </c>
      <c r="L182" s="41" t="s">
        <v>119</v>
      </c>
      <c r="M182" s="41" t="s">
        <v>119</v>
      </c>
      <c r="N182" s="41" t="s">
        <v>119</v>
      </c>
      <c r="O182" s="41" t="s">
        <v>119</v>
      </c>
      <c r="P182" s="41" t="s">
        <v>119</v>
      </c>
      <c r="Q182" s="41" t="s">
        <v>119</v>
      </c>
      <c r="R182" s="41" t="s">
        <v>119</v>
      </c>
      <c r="S182" s="41" t="s">
        <v>119</v>
      </c>
      <c r="T182" s="41" t="s">
        <v>119</v>
      </c>
      <c r="U182" s="41" t="s">
        <v>119</v>
      </c>
      <c r="V182" s="41" t="s">
        <v>119</v>
      </c>
      <c r="W182" s="41" t="s">
        <v>119</v>
      </c>
      <c r="X182" s="41" t="s">
        <v>119</v>
      </c>
      <c r="Y182" s="41" t="s">
        <v>119</v>
      </c>
      <c r="Z182" s="41" t="s">
        <v>119</v>
      </c>
      <c r="AA182" s="41" t="s">
        <v>119</v>
      </c>
    </row>
    <row r="183" spans="1:27" ht="12.75">
      <c r="A183" s="42" t="s">
        <v>105</v>
      </c>
      <c r="B183" s="1">
        <f>B157*B42+B158*B43+B159*B27</f>
        <v>0</v>
      </c>
      <c r="C183" s="1">
        <f>C157*C42+C158*C43+C159*C27</f>
        <v>0</v>
      </c>
      <c r="D183" s="1">
        <f>D157*D42+D158*D43+D159*D27</f>
        <v>0</v>
      </c>
      <c r="E183" s="1">
        <f>E157*E42+E158*E43+E159*E27</f>
        <v>1.1102230246251565E-15</v>
      </c>
      <c r="F183" s="1">
        <f>F157*F42+F158*F43+F159*F27</f>
        <v>0</v>
      </c>
      <c r="G183" s="1">
        <f>G157*G42+G158*G43+G159*G27</f>
        <v>0</v>
      </c>
      <c r="H183" s="1">
        <f>H157*H42+H158*H43+H159*H27</f>
        <v>0</v>
      </c>
      <c r="I183" s="1">
        <f>I157*I42+I158*I43+I159*I27</f>
        <v>0</v>
      </c>
      <c r="J183" s="1">
        <f>J157*J42+J158*J43+J159*J27</f>
        <v>0</v>
      </c>
      <c r="K183" s="1">
        <f>K157*K42+K158*K43+K159*K27</f>
        <v>1.1102230246251565E-15</v>
      </c>
      <c r="L183" s="1">
        <f>L157*L42+L158*L43+L159*L27</f>
        <v>0</v>
      </c>
      <c r="M183" s="1">
        <f>M157*M42+M158*M43+M159*M27</f>
        <v>0</v>
      </c>
      <c r="N183" s="1">
        <f>N157*N42+N158*N43+N159*N27</f>
        <v>0</v>
      </c>
      <c r="O183" s="1">
        <f>O157*O42+O158*O43+O159*O27</f>
        <v>0</v>
      </c>
      <c r="P183" s="1">
        <f>P157*P42+P158*P43+P159*P27</f>
        <v>0</v>
      </c>
      <c r="Q183" s="1">
        <f>Q157*Q42+Q158*Q43+Q159*Q27</f>
        <v>2.2204460492503135E-15</v>
      </c>
      <c r="R183" s="1">
        <f>R157*R42+R158*R43+R159*R27</f>
        <v>0</v>
      </c>
      <c r="S183" s="1">
        <f>S157*S42+S158*S43+S159*S27</f>
        <v>-4.440892098500626E-16</v>
      </c>
      <c r="T183" s="1">
        <f>T157*T42+T158*T43+T159*T27</f>
        <v>0</v>
      </c>
      <c r="U183" s="1">
        <f>U157*U42+U158*U43+U159*U27</f>
        <v>4.440892098500626E-16</v>
      </c>
      <c r="V183" s="1">
        <f>V157*V42+V158*V43+V159*V27</f>
        <v>0</v>
      </c>
      <c r="W183" s="1">
        <f>W157*W42+W158*W43+W159*W27</f>
        <v>3.3306690738754696E-15</v>
      </c>
      <c r="X183" s="1">
        <f>X157*X42+X158*X43+X159*X27</f>
        <v>0</v>
      </c>
      <c r="Y183" s="1">
        <f>Y157*Y42+Y158*Y43+Y159*Y27</f>
        <v>4.440892098500626E-16</v>
      </c>
      <c r="Z183" s="1">
        <f>Z157*Z42+Z158*Z43+Z159*Z27</f>
        <v>0</v>
      </c>
      <c r="AA183" s="1">
        <f>AA157*AA42+AA158*AA43+AA159*AA27</f>
        <v>0</v>
      </c>
    </row>
    <row r="184" spans="1:27" ht="12.75">
      <c r="A184" s="42" t="s">
        <v>106</v>
      </c>
      <c r="B184" s="1">
        <f>B166*B84+B167*B85+B168*B67</f>
        <v>-734.6612635249618</v>
      </c>
      <c r="C184" s="1">
        <f>C166*C84+C167*C85+C168*C67</f>
        <v>-298.6079540282348</v>
      </c>
      <c r="D184" s="1">
        <f>D166*D84+D167*D85+D168*D67</f>
        <v>78.91142067732376</v>
      </c>
      <c r="E184" s="1">
        <f>E166*E84+E167*E85+E168*E67</f>
        <v>110.83316782270069</v>
      </c>
      <c r="F184" s="1">
        <f>F166*F84+F167*F85+F168*F67</f>
        <v>75.13982671446252</v>
      </c>
      <c r="G184" s="1">
        <f>G166*G84+G167*G85+G168*G67</f>
        <v>40.795848713056444</v>
      </c>
      <c r="H184" s="1">
        <f>H166*H84+H167*H85+H168*H67</f>
        <v>15.046712701118409</v>
      </c>
      <c r="I184" s="1">
        <f>I166*I84+I167*I85+I168*I67</f>
        <v>-4.1499116780597705</v>
      </c>
      <c r="J184" s="1">
        <f>J166*J84+J167*J85+J168*J67</f>
        <v>-18.805490792595958</v>
      </c>
      <c r="K184" s="1">
        <f>K166*K84+K167*K85+K168*K67</f>
        <v>-29.818783804161917</v>
      </c>
      <c r="L184" s="1">
        <f>L166*L84+L167*L85+L168*L67</f>
        <v>-37.2399545126246</v>
      </c>
      <c r="M184" s="1">
        <f>M166*M84+M167*M85+M168*M67</f>
        <v>-40.7909317537501</v>
      </c>
      <c r="N184" s="1">
        <f>N166*N84+N167*N85+N168*N67</f>
        <v>-40.41024226418687</v>
      </c>
      <c r="O184" s="1">
        <f>O166*O84+O167*O85+O168*O67</f>
        <v>-36.562331734068856</v>
      </c>
      <c r="P184" s="1">
        <f>P166*P84+P167*P85+P168*P67</f>
        <v>-30.116223905209484</v>
      </c>
      <c r="Q184" s="1">
        <f>Q166*Q84+Q167*Q85+Q168*Q67</f>
        <v>-21.900710165600188</v>
      </c>
      <c r="R184" s="1">
        <f>R166*R84+R167*R85+R168*R67</f>
        <v>-12.218559422233817</v>
      </c>
      <c r="S184" s="1">
        <f>S166*S84+S167*S85+S168*S67</f>
        <v>-0.4127851583784982</v>
      </c>
      <c r="T184" s="1">
        <f>T166*T84+T167*T85+T168*T67</f>
        <v>15.815095501677837</v>
      </c>
      <c r="U184" s="1">
        <f>U166*U84+U167*U85+U168*U67</f>
        <v>42.20522949376832</v>
      </c>
      <c r="V184" s="1">
        <f>V166*V84+V167*V85+V168*V67</f>
        <v>93.00699085889075</v>
      </c>
      <c r="W184" s="1">
        <f>W166*W84+W167*W85+W168*W67</f>
        <v>202.19251624736384</v>
      </c>
      <c r="X184" s="1">
        <f>X166*X84+X167*X85+X168*X67</f>
        <v>398.7625721958742</v>
      </c>
      <c r="Y184" s="1">
        <f>Y166*Y84+Y167*Y85+Y168*Y67</f>
        <v>231.08055437484322</v>
      </c>
      <c r="Z184" s="1">
        <f>Z166*Z84+Z167*Z85+Z168*Z67</f>
        <v>-734.6612635249605</v>
      </c>
      <c r="AA184" s="1">
        <f>AA166*AA84+AA167*AA85+AA168*AA67</f>
        <v>0</v>
      </c>
    </row>
    <row r="185" spans="1:27" ht="12.75">
      <c r="A185" s="42" t="s">
        <v>107</v>
      </c>
      <c r="B185" s="1">
        <f>B175*B98+B176*B99+B177*B68</f>
        <v>-271.38272157848303</v>
      </c>
      <c r="C185" s="1">
        <f>C175*C98+C176*C99+C177*C68</f>
        <v>-204.8656082974878</v>
      </c>
      <c r="D185" s="1">
        <f>D175*D98+D176*D99+D177*D68</f>
        <v>-19.19643197942708</v>
      </c>
      <c r="E185" s="1">
        <f>E175*E98+E176*E99+E177*E68</f>
        <v>20.684088137773614</v>
      </c>
      <c r="F185" s="1">
        <f>F175*F98+F176*F99+F177*F68</f>
        <v>19.144841209680855</v>
      </c>
      <c r="G185" s="1">
        <f>G175*G98+G176*G99+G177*G68</f>
        <v>11.752718787820505</v>
      </c>
      <c r="H185" s="1">
        <f>H175*H98+H176*H99+H177*H68</f>
        <v>5.146066375456912</v>
      </c>
      <c r="I185" s="1">
        <f>I175*I98+I176*I99+I177*I68</f>
        <v>0.018496040377295395</v>
      </c>
      <c r="J185" s="1">
        <f>J175*J98+J176*J99+J177*J68</f>
        <v>-3.8184708898807913</v>
      </c>
      <c r="K185" s="1">
        <f>K175*K98+K176*K99+K177*K68</f>
        <v>-6.508837354817166</v>
      </c>
      <c r="L185" s="1">
        <f>L175*L98+L176*L99+L177*L68</f>
        <v>-8.078958978751368</v>
      </c>
      <c r="M185" s="1">
        <f>M175*M98+M176*M99+M177*M68</f>
        <v>-8.554921776256768</v>
      </c>
      <c r="N185" s="1">
        <f>N175*N98+N176*N99+N177*N68</f>
        <v>-8.089629234813033</v>
      </c>
      <c r="O185" s="1">
        <f>O175*O98+O176*O99+O177*O68</f>
        <v>-6.991096791259753</v>
      </c>
      <c r="P185" s="1">
        <f>P175*P98+P176*P99+P177*P68</f>
        <v>-5.624293719639084</v>
      </c>
      <c r="Q185" s="1">
        <f>Q175*Q98+Q176*Q99+Q177*Q68</f>
        <v>-4.268229237739297</v>
      </c>
      <c r="R185" s="1">
        <f>R175*R98+R176*R99+R177*R68</f>
        <v>-3.0195404102982963</v>
      </c>
      <c r="S185" s="1">
        <f>S175*S98+S176*S99+S177*S68</f>
        <v>-1.7271242383299894</v>
      </c>
      <c r="T185" s="1">
        <f>T175*T98+T176*T99+T177*T68</f>
        <v>0.20321389861493194</v>
      </c>
      <c r="U185" s="1">
        <f>U175*U98+U176*U99+U177*U68</f>
        <v>4.593009491351066</v>
      </c>
      <c r="V185" s="1">
        <f>V175*V98+V176*V99+V177*V68</f>
        <v>17.457632628307895</v>
      </c>
      <c r="W185" s="1">
        <f>W175*W98+W176*W99+W177*W68</f>
        <v>59.403701649003814</v>
      </c>
      <c r="X185" s="1">
        <f>X175*X98+X176*X99+X177*X68</f>
        <v>179.99925160240625</v>
      </c>
      <c r="Y185" s="1">
        <f>Y175*Y98+Y176*Y99+Y177*Y68</f>
        <v>232.34786970898747</v>
      </c>
      <c r="Z185" s="1">
        <f>Z175*Z98+Z176*Z99+Z177*Z68</f>
        <v>-271.3827215784823</v>
      </c>
      <c r="AA185" s="1">
        <f>AA175*AA98+AA176*AA99+AA177*AA68</f>
        <v>0</v>
      </c>
    </row>
    <row r="186" spans="1:27" ht="12.75">
      <c r="A186" s="42" t="s">
        <v>108</v>
      </c>
      <c r="B186" s="1">
        <f>$L$5*$I$8*B43</f>
        <v>25</v>
      </c>
      <c r="C186" s="1">
        <f>$L$5*$I$8*C43</f>
        <v>21.650635094610962</v>
      </c>
      <c r="D186" s="1">
        <f>$L$5*$I$8*D43</f>
        <v>12.500000000000004</v>
      </c>
      <c r="E186" s="1">
        <f>$L$5*$I$8*E43</f>
        <v>4.440892098500626E-15</v>
      </c>
      <c r="F186" s="1">
        <f>$L$5*$I$8*F43</f>
        <v>-12.500000000000004</v>
      </c>
      <c r="G186" s="1">
        <f>$L$5*$I$8*G43</f>
        <v>-21.650635094610962</v>
      </c>
      <c r="H186" s="1">
        <f>$L$5*$I$8*H43</f>
        <v>-25</v>
      </c>
      <c r="I186" s="1">
        <f>$L$5*$I$8*I43</f>
        <v>-21.650635094610962</v>
      </c>
      <c r="J186" s="1">
        <f>$L$5*$I$8*J43</f>
        <v>-12.499999999999991</v>
      </c>
      <c r="K186" s="1">
        <f>$L$5*$I$8*K43</f>
        <v>-4.440892098500626E-15</v>
      </c>
      <c r="L186" s="1">
        <f>$L$5*$I$8*L43</f>
        <v>12.500000000000004</v>
      </c>
      <c r="M186" s="1">
        <f>$L$5*$I$8*M43</f>
        <v>21.65063509461097</v>
      </c>
      <c r="N186" s="1">
        <f>$L$5*$I$8*N43</f>
        <v>25</v>
      </c>
      <c r="O186" s="1">
        <f>$L$5*$I$8*O43</f>
        <v>21.650635094610962</v>
      </c>
      <c r="P186" s="1">
        <f>$L$5*$I$8*P43</f>
        <v>12.499999999999996</v>
      </c>
      <c r="Q186" s="1">
        <f>$L$5*$I$8*Q43</f>
        <v>8.881784197001252E-15</v>
      </c>
      <c r="R186" s="1">
        <f>$L$5*$I$8*R43</f>
        <v>-12.500000000000018</v>
      </c>
      <c r="S186" s="1">
        <f>$L$5*$I$8*S43</f>
        <v>-21.65063509461097</v>
      </c>
      <c r="T186" s="1">
        <f>$L$5*$I$8*T43</f>
        <v>-25</v>
      </c>
      <c r="U186" s="1">
        <f>$L$5*$I$8*U43</f>
        <v>-21.650635094610955</v>
      </c>
      <c r="V186" s="1">
        <f>$L$5*$I$8*V43</f>
        <v>-12.499999999999996</v>
      </c>
      <c r="W186" s="1">
        <f>$L$5*$I$8*W43</f>
        <v>-1.3322676295501878E-14</v>
      </c>
      <c r="X186" s="1">
        <f>$L$5*$I$8*X43</f>
        <v>12.500000000000018</v>
      </c>
      <c r="Y186" s="1">
        <f>$L$5*$I$8*Y43</f>
        <v>21.650635094610962</v>
      </c>
      <c r="Z186" s="1">
        <f>$L$5*$I$8*Z43</f>
        <v>25</v>
      </c>
      <c r="AA186" s="1">
        <f>$L$5*$I$8*AA43</f>
        <v>0</v>
      </c>
    </row>
    <row r="187" spans="1:27" ht="12.75">
      <c r="A187" s="42" t="s">
        <v>109</v>
      </c>
      <c r="B187" s="1">
        <f>$L$6*$I$8*B85</f>
        <v>194.06943263847134</v>
      </c>
      <c r="C187" s="1">
        <f>$L$6*$I$8*C85</f>
        <v>107.12499911839716</v>
      </c>
      <c r="D187" s="1">
        <f>$L$6*$I$8*D85</f>
        <v>130.97271247697563</v>
      </c>
      <c r="E187" s="1">
        <f>$L$6*$I$8*E85</f>
        <v>136.4663116273759</v>
      </c>
      <c r="F187" s="1">
        <f>$L$6*$I$8*F85</f>
        <v>105.74049521354756</v>
      </c>
      <c r="G187" s="1">
        <f>$L$6*$I$8*G85</f>
        <v>50.36499322009275</v>
      </c>
      <c r="H187" s="1">
        <f>$L$6*$I$8*H85</f>
        <v>-17.425594798257123</v>
      </c>
      <c r="I187" s="1">
        <f>$L$6*$I$8*I85</f>
        <v>-87.66198349077065</v>
      </c>
      <c r="J187" s="1">
        <f>$L$6*$I$8*J85</f>
        <v>-152.33572554902662</v>
      </c>
      <c r="K187" s="1">
        <f>$L$6*$I$8*K85</f>
        <v>-205.2388776416124</v>
      </c>
      <c r="L187" s="1">
        <f>$L$6*$I$8*L85</f>
        <v>-242.07004778579446</v>
      </c>
      <c r="M187" s="1">
        <f>$L$6*$I$8*M85</f>
        <v>-260.5676319109686</v>
      </c>
      <c r="N187" s="1">
        <f>$L$6*$I$8*N85</f>
        <v>-260.44387342157546</v>
      </c>
      <c r="O187" s="1">
        <f>$L$6*$I$8*O85</f>
        <v>-243.01307582707625</v>
      </c>
      <c r="P187" s="1">
        <f>$L$6*$I$8*P85</f>
        <v>-210.5988650430139</v>
      </c>
      <c r="Q187" s="1">
        <f>$L$6*$I$8*Q85</f>
        <v>-165.93221422092162</v>
      </c>
      <c r="R187" s="1">
        <f>$L$6*$I$8*R85</f>
        <v>-111.69268183069364</v>
      </c>
      <c r="S187" s="1">
        <f>$L$6*$I$8*S85</f>
        <v>-50.16661962557222</v>
      </c>
      <c r="T187" s="1">
        <f>$L$6*$I$8*T85</f>
        <v>17.14611641294483</v>
      </c>
      <c r="U187" s="1">
        <f>$L$6*$I$8*U85</f>
        <v>90.19012435565955</v>
      </c>
      <c r="V187" s="1">
        <f>$L$6*$I$8*V85</f>
        <v>171.33511978036017</v>
      </c>
      <c r="W187" s="1">
        <f>$L$6*$I$8*W85</f>
        <v>265.10266182662286</v>
      </c>
      <c r="X187" s="1">
        <f>$L$6*$I$8*X85</f>
        <v>363.665799250925</v>
      </c>
      <c r="Y187" s="1">
        <f>$L$6*$I$8*Y85</f>
        <v>374.8945752912735</v>
      </c>
      <c r="Z187" s="1">
        <f>$L$6*$I$8*Z85</f>
        <v>194.0694326384717</v>
      </c>
      <c r="AA187" s="1">
        <f>$L$6*$I$8*AA85</f>
        <v>0</v>
      </c>
    </row>
    <row r="188" spans="1:27" ht="12.75">
      <c r="A188" s="42" t="s">
        <v>110</v>
      </c>
      <c r="B188" s="1">
        <f>$L$7*$I$8*B99</f>
        <v>11.277348841380586</v>
      </c>
      <c r="C188" s="1">
        <f>$L$7*$I$8*C99</f>
        <v>-32.75497686807819</v>
      </c>
      <c r="D188" s="1">
        <f>$L$7*$I$8*D99</f>
        <v>-7.073654442055977</v>
      </c>
      <c r="E188" s="1">
        <f>$L$7*$I$8*E99</f>
        <v>13.701988532703682</v>
      </c>
      <c r="F188" s="1">
        <f>$L$7*$I$8*F99</f>
        <v>18.161313947957257</v>
      </c>
      <c r="G188" s="1">
        <f>$L$7*$I$8*G99</f>
        <v>11.41517835907422</v>
      </c>
      <c r="H188" s="1">
        <f>$L$7*$I$8*H99</f>
        <v>-1.2419084670953842</v>
      </c>
      <c r="I188" s="1">
        <f>$L$7*$I$8*I99</f>
        <v>-15.890547662159236</v>
      </c>
      <c r="J188" s="1">
        <f>$L$7*$I$8*J99</f>
        <v>-29.6913423929106</v>
      </c>
      <c r="K188" s="1">
        <f>$L$7*$I$8*K99</f>
        <v>-40.67491434045213</v>
      </c>
      <c r="L188" s="1">
        <f>$L$7*$I$8*L99</f>
        <v>-47.694962888217574</v>
      </c>
      <c r="M188" s="1">
        <f>$L$7*$I$8*M99</f>
        <v>-50.41501436218983</v>
      </c>
      <c r="N188" s="1">
        <f>$L$7*$I$8*N99</f>
        <v>-49.20560071743999</v>
      </c>
      <c r="O188" s="1">
        <f>$L$7*$I$8*O99</f>
        <v>-44.895352679738494</v>
      </c>
      <c r="P188" s="1">
        <f>$L$7*$I$8*P99</f>
        <v>-38.42700416710877</v>
      </c>
      <c r="Q188" s="1">
        <f>$L$7*$I$8*Q99</f>
        <v>-30.539647157586987</v>
      </c>
      <c r="R188" s="1">
        <f>$L$7*$I$8*R99</f>
        <v>-21.56256344346929</v>
      </c>
      <c r="S188" s="1">
        <f>$L$7*$I$8*S99</f>
        <v>-11.301822019348249</v>
      </c>
      <c r="T188" s="1">
        <f>$L$7*$I$8*T99</f>
        <v>1.0822065326312258</v>
      </c>
      <c r="U188" s="1">
        <f>$L$7*$I$8*U99</f>
        <v>17.33519958495285</v>
      </c>
      <c r="V188" s="1">
        <f>$L$7*$I$8*V99</f>
        <v>40.548139096529745</v>
      </c>
      <c r="W188" s="1">
        <f>$L$7*$I$8*W99</f>
        <v>74.88279101760102</v>
      </c>
      <c r="X188" s="1">
        <f>$L$7*$I$8*X99</f>
        <v>117.17824943972079</v>
      </c>
      <c r="Y188" s="1">
        <f>$L$7*$I$8*Y99</f>
        <v>115.74469629379274</v>
      </c>
      <c r="Z188" s="1">
        <f>$L$7*$I$8*Z99</f>
        <v>11.277348841380787</v>
      </c>
      <c r="AA188" s="1">
        <f>$L$7*$I$8*AA99</f>
        <v>0</v>
      </c>
    </row>
    <row r="189" spans="1:27" ht="12.75">
      <c r="A189" s="42" t="s">
        <v>111</v>
      </c>
      <c r="B189" s="1">
        <f>B183+B184+B185+B186+B187+B188</f>
        <v>-775.6972036235929</v>
      </c>
      <c r="C189" s="1">
        <f>C183+C184+C185+C186+C187+C188</f>
        <v>-407.45290498079265</v>
      </c>
      <c r="D189" s="1">
        <f>D183+D184+D185+D186+D187+D188</f>
        <v>196.11404673281632</v>
      </c>
      <c r="E189" s="1">
        <f>E183+E184+E185+E186+E187+E188</f>
        <v>281.6855561205539</v>
      </c>
      <c r="F189" s="1">
        <f>F183+F184+F185+F186+F187+F188</f>
        <v>205.6864770856482</v>
      </c>
      <c r="G189" s="1">
        <f>G183+G184+G185+G186+G187+G188</f>
        <v>92.67810398543295</v>
      </c>
      <c r="H189" s="1">
        <f>H183+H184+H185+H186+H187+H188</f>
        <v>-23.474724188777188</v>
      </c>
      <c r="I189" s="1">
        <f>I183+I184+I185+I186+I187+I188</f>
        <v>-129.33458188522332</v>
      </c>
      <c r="J189" s="1">
        <f>J183+J184+J185+J186+J187+J188</f>
        <v>-217.15102962441395</v>
      </c>
      <c r="K189" s="1">
        <f>K183+K184+K185+K186+K187+K188</f>
        <v>-282.2414131410436</v>
      </c>
      <c r="L189" s="1">
        <f>L183+L184+L185+L186+L187+L188</f>
        <v>-322.583924165388</v>
      </c>
      <c r="M189" s="1">
        <f>M183+M184+M185+M186+M187+M188</f>
        <v>-338.67786470855435</v>
      </c>
      <c r="N189" s="1">
        <f>N183+N184+N185+N186+N187+N188</f>
        <v>-333.14934563801535</v>
      </c>
      <c r="O189" s="1">
        <f>O183+O184+O185+O186+O187+O188</f>
        <v>-309.81122193753237</v>
      </c>
      <c r="P189" s="1">
        <f>P183+P184+P185+P186+P187+P188</f>
        <v>-272.26638683497123</v>
      </c>
      <c r="Q189" s="1">
        <f>Q183+Q184+Q185+Q186+Q187+Q188</f>
        <v>-222.64080078184807</v>
      </c>
      <c r="R189" s="1">
        <f>R183+R184+R185+R186+R187+R188</f>
        <v>-160.99334510669507</v>
      </c>
      <c r="S189" s="1">
        <f>S183+S184+S185+S186+S187+S188</f>
        <v>-85.25898613623993</v>
      </c>
      <c r="T189" s="1">
        <f>T183+T184+T185+T186+T187+T188</f>
        <v>9.246632345868825</v>
      </c>
      <c r="U189" s="1">
        <f>U183+U184+U185+U186+U187+U188</f>
        <v>132.67292783112083</v>
      </c>
      <c r="V189" s="1">
        <f>V183+V184+V185+V186+V187+V188</f>
        <v>309.84788236408855</v>
      </c>
      <c r="W189" s="1">
        <f>W183+W184+W185+W186+W187+W188</f>
        <v>601.5816707405916</v>
      </c>
      <c r="X189" s="1">
        <f>X183+X184+X185+X186+X187+X188</f>
        <v>1072.1058724889263</v>
      </c>
      <c r="Y189" s="1">
        <f>Y183+Y184+Y185+Y186+Y187+Y188</f>
        <v>975.7183307635078</v>
      </c>
      <c r="Z189" s="1">
        <f>Z183+Z184+Z185+Z186+Z187+Z188</f>
        <v>-775.6972036235903</v>
      </c>
      <c r="AA189" s="1">
        <f>AA183+AA184+AA185+AA186+AA187+AA188</f>
        <v>0</v>
      </c>
    </row>
    <row r="190" spans="1:256" ht="12.75">
      <c r="A190" s="52" t="s">
        <v>112</v>
      </c>
      <c r="B190" s="53">
        <f>(B189+B196)/B27</f>
        <v>-751.4872685099771</v>
      </c>
      <c r="C190" s="53">
        <f>(C189+C196)/C27</f>
        <v>-400.2923838575075</v>
      </c>
      <c r="D190" s="53">
        <f>(D189+D196)/D27</f>
        <v>196.14356591155217</v>
      </c>
      <c r="E190" s="53">
        <f>(E189+E196)/E27</f>
        <v>279.4638556117239</v>
      </c>
      <c r="F190" s="53">
        <f>(F189+F196)/F27</f>
        <v>202.30893464224934</v>
      </c>
      <c r="G190" s="53">
        <f>(G189+G196)/G27</f>
        <v>88.36783056342017</v>
      </c>
      <c r="H190" s="53">
        <f>(H189+H196)/H27</f>
        <v>-28.573392946756776</v>
      </c>
      <c r="I190" s="53">
        <f>(I189+I196)/I27</f>
        <v>-135.01286492621136</v>
      </c>
      <c r="J190" s="53">
        <f>(J189+J196)/J27</f>
        <v>-223.1493509446958</v>
      </c>
      <c r="K190" s="53">
        <f>(K189+K196)/K27</f>
        <v>-288.30183806215314</v>
      </c>
      <c r="L190" s="53">
        <f>(L189+L196)/L27</f>
        <v>-328.50843028273465</v>
      </c>
      <c r="M190" s="53">
        <f>(M189+M196)/M27</f>
        <v>-344.373901700441</v>
      </c>
      <c r="N190" s="53">
        <f>(N189+N196)/N27</f>
        <v>-338.6454232860878</v>
      </c>
      <c r="O190" s="53">
        <f>(O189+O196)/O27</f>
        <v>-315.231586732161</v>
      </c>
      <c r="P190" s="53">
        <f>(P189+P196)/P27</f>
        <v>-277.7685737965791</v>
      </c>
      <c r="Q190" s="53">
        <f>(Q189+Q196)/Q27</f>
        <v>-228.33367538419137</v>
      </c>
      <c r="R190" s="53">
        <f>(R189+R196)/R27</f>
        <v>-166.854278939301</v>
      </c>
      <c r="S190" s="53">
        <f>(S189+S196)/S27</f>
        <v>-91.05522683787338</v>
      </c>
      <c r="T190" s="53">
        <f>(T189+T196)/T27</f>
        <v>4.050051237633172</v>
      </c>
      <c r="U190" s="53">
        <f>(U189+U196)/U27</f>
        <v>129.06956838251224</v>
      </c>
      <c r="V190" s="53">
        <f>(V189+V196)/V27</f>
        <v>309.61984960214744</v>
      </c>
      <c r="W190" s="53">
        <f>(W189+W196)/W27</f>
        <v>607.9689202402571</v>
      </c>
      <c r="X190" s="53">
        <f>(X189+X196)/X27</f>
        <v>1090.317967484382</v>
      </c>
      <c r="Y190" s="53">
        <f>(Y189+Y196)/Y27</f>
        <v>1006.8746048320144</v>
      </c>
      <c r="Z190" s="53">
        <f>(Z189+Z196)/Z27</f>
        <v>-751.4872685099745</v>
      </c>
      <c r="AA190" s="53" t="e">
        <f>(AA189+AA196)/AA27</f>
        <v>#DIV/0!</v>
      </c>
      <c r="AB190" s="65"/>
      <c r="AC190" s="65"/>
      <c r="AD190" s="65"/>
      <c r="AE190" s="65"/>
      <c r="AF190" s="65"/>
      <c r="AG190" s="65"/>
      <c r="AH190" s="65"/>
      <c r="AI190" s="65"/>
      <c r="AJ190" s="65"/>
      <c r="AK190" s="65"/>
      <c r="AL190" s="65"/>
      <c r="AM190" s="65"/>
      <c r="AN190" s="65"/>
      <c r="AO190" s="65"/>
      <c r="AP190" s="65"/>
      <c r="AQ190" s="65"/>
      <c r="AR190" s="65"/>
      <c r="AS190" s="65"/>
      <c r="AT190" s="65"/>
      <c r="AU190" s="65"/>
      <c r="AV190" s="65"/>
      <c r="AW190" s="65"/>
      <c r="AX190" s="65"/>
      <c r="AY190" s="65"/>
      <c r="AZ190" s="65"/>
      <c r="BA190" s="65"/>
      <c r="BB190" s="65"/>
      <c r="BC190" s="65"/>
      <c r="BD190" s="65"/>
      <c r="BE190" s="65"/>
      <c r="BF190" s="65"/>
      <c r="BG190" s="65"/>
      <c r="BH190" s="65"/>
      <c r="BI190" s="65"/>
      <c r="BJ190" s="65"/>
      <c r="BK190" s="65"/>
      <c r="BL190" s="65"/>
      <c r="BM190" s="65"/>
      <c r="BN190" s="65"/>
      <c r="BO190" s="65"/>
      <c r="BP190" s="65"/>
      <c r="BQ190" s="65"/>
      <c r="BR190" s="65"/>
      <c r="BS190" s="65"/>
      <c r="BT190" s="65"/>
      <c r="BU190" s="65"/>
      <c r="BV190" s="65"/>
      <c r="BW190" s="65"/>
      <c r="BX190" s="65"/>
      <c r="BY190" s="65"/>
      <c r="BZ190" s="65"/>
      <c r="CA190" s="65"/>
      <c r="CB190" s="65"/>
      <c r="CC190" s="65"/>
      <c r="CD190" s="65"/>
      <c r="CE190" s="65"/>
      <c r="CF190" s="65"/>
      <c r="CG190" s="65"/>
      <c r="CH190" s="65"/>
      <c r="CI190" s="65"/>
      <c r="CJ190" s="65"/>
      <c r="CK190" s="65"/>
      <c r="CL190" s="65"/>
      <c r="CM190" s="65"/>
      <c r="CN190" s="65"/>
      <c r="CO190" s="65"/>
      <c r="CP190" s="65"/>
      <c r="CQ190" s="65"/>
      <c r="CR190" s="65"/>
      <c r="CS190" s="65"/>
      <c r="CT190" s="65"/>
      <c r="CU190" s="65"/>
      <c r="CV190" s="65"/>
      <c r="CW190" s="65"/>
      <c r="CX190" s="65"/>
      <c r="CY190" s="65"/>
      <c r="CZ190" s="65"/>
      <c r="DA190" s="65"/>
      <c r="DB190" s="65"/>
      <c r="DC190" s="65"/>
      <c r="DD190" s="65"/>
      <c r="DE190" s="65"/>
      <c r="DF190" s="65"/>
      <c r="DG190" s="65"/>
      <c r="DH190" s="65"/>
      <c r="DI190" s="65"/>
      <c r="DJ190" s="65"/>
      <c r="DK190" s="65"/>
      <c r="DL190" s="65"/>
      <c r="DM190" s="65"/>
      <c r="DN190" s="65"/>
      <c r="DO190" s="65"/>
      <c r="DP190" s="65"/>
      <c r="DQ190" s="65"/>
      <c r="DR190" s="65"/>
      <c r="DS190" s="65"/>
      <c r="DT190" s="65"/>
      <c r="DU190" s="65"/>
      <c r="DV190" s="65"/>
      <c r="DW190" s="65"/>
      <c r="DX190" s="65"/>
      <c r="DY190" s="65"/>
      <c r="DZ190" s="65"/>
      <c r="EA190" s="65"/>
      <c r="EB190" s="65"/>
      <c r="EC190" s="65"/>
      <c r="ED190" s="65"/>
      <c r="EE190" s="65"/>
      <c r="EF190" s="65"/>
      <c r="EG190" s="65"/>
      <c r="EH190" s="65"/>
      <c r="EI190" s="65"/>
      <c r="EJ190" s="65"/>
      <c r="EK190" s="65"/>
      <c r="EL190" s="65"/>
      <c r="EM190" s="65"/>
      <c r="EN190" s="65"/>
      <c r="EO190" s="65"/>
      <c r="EP190" s="65"/>
      <c r="EQ190" s="65"/>
      <c r="ER190" s="65"/>
      <c r="ES190" s="65"/>
      <c r="ET190" s="65"/>
      <c r="EU190" s="65"/>
      <c r="EV190" s="65"/>
      <c r="EW190" s="65"/>
      <c r="EX190" s="65"/>
      <c r="EY190" s="65"/>
      <c r="EZ190" s="65"/>
      <c r="FA190" s="65"/>
      <c r="FB190" s="65"/>
      <c r="FC190" s="65"/>
      <c r="FD190" s="65"/>
      <c r="FE190" s="65"/>
      <c r="FF190" s="65"/>
      <c r="FG190" s="65"/>
      <c r="FH190" s="65"/>
      <c r="FI190" s="65"/>
      <c r="FJ190" s="65"/>
      <c r="FK190" s="65"/>
      <c r="FL190" s="65"/>
      <c r="FM190" s="65"/>
      <c r="FN190" s="65"/>
      <c r="FO190" s="65"/>
      <c r="FP190" s="65"/>
      <c r="FQ190" s="65"/>
      <c r="FR190" s="65"/>
      <c r="FS190" s="65"/>
      <c r="FT190" s="65"/>
      <c r="FU190" s="65"/>
      <c r="FV190" s="65"/>
      <c r="FW190" s="65"/>
      <c r="FX190" s="65"/>
      <c r="FY190" s="65"/>
      <c r="FZ190" s="65"/>
      <c r="GA190" s="65"/>
      <c r="GB190" s="65"/>
      <c r="GC190" s="65"/>
      <c r="GD190" s="65"/>
      <c r="GE190" s="65"/>
      <c r="GF190" s="65"/>
      <c r="GG190" s="65"/>
      <c r="GH190" s="65"/>
      <c r="GI190" s="65"/>
      <c r="GJ190" s="65"/>
      <c r="GK190" s="65"/>
      <c r="GL190" s="65"/>
      <c r="GM190" s="65"/>
      <c r="GN190" s="65"/>
      <c r="GO190" s="65"/>
      <c r="GP190" s="65"/>
      <c r="GQ190" s="65"/>
      <c r="GR190" s="65"/>
      <c r="GS190" s="65"/>
      <c r="GT190" s="65"/>
      <c r="GU190" s="65"/>
      <c r="GV190" s="65"/>
      <c r="GW190" s="65"/>
      <c r="GX190" s="65"/>
      <c r="GY190" s="65"/>
      <c r="GZ190" s="65"/>
      <c r="HA190" s="65"/>
      <c r="HB190" s="65"/>
      <c r="HC190" s="65"/>
      <c r="HD190" s="65"/>
      <c r="HE190" s="65"/>
      <c r="HF190" s="65"/>
      <c r="HG190" s="65"/>
      <c r="HH190" s="65"/>
      <c r="HI190" s="65"/>
      <c r="HJ190" s="65"/>
      <c r="HK190" s="65"/>
      <c r="HL190" s="65"/>
      <c r="HM190" s="65"/>
      <c r="HN190" s="65"/>
      <c r="HO190" s="65"/>
      <c r="HP190" s="65"/>
      <c r="HQ190" s="65"/>
      <c r="HR190" s="65"/>
      <c r="HS190" s="65"/>
      <c r="HT190" s="65"/>
      <c r="HU190" s="65"/>
      <c r="HV190" s="65"/>
      <c r="HW190" s="65"/>
      <c r="HX190" s="65"/>
      <c r="HY190" s="65"/>
      <c r="HZ190" s="65"/>
      <c r="IA190" s="65"/>
      <c r="IB190" s="65"/>
      <c r="IC190" s="65"/>
      <c r="ID190" s="65"/>
      <c r="IE190" s="65"/>
      <c r="IF190" s="65"/>
      <c r="IG190" s="65"/>
      <c r="IH190" s="65"/>
      <c r="II190" s="65"/>
      <c r="IJ190" s="65"/>
      <c r="IK190" s="65"/>
      <c r="IL190" s="65"/>
      <c r="IM190" s="65"/>
      <c r="IN190" s="65"/>
      <c r="IO190" s="65"/>
      <c r="IP190" s="65"/>
      <c r="IQ190" s="65"/>
      <c r="IR190" s="65"/>
      <c r="IS190" s="65"/>
      <c r="IT190" s="65"/>
      <c r="IU190" s="65"/>
      <c r="IV190" s="65"/>
    </row>
    <row r="191" ht="12.75">
      <c r="A191" s="1" t="s">
        <v>207</v>
      </c>
    </row>
    <row r="192" spans="1:27" s="61" customFormat="1" ht="12.75">
      <c r="A192" s="43" t="s">
        <v>137</v>
      </c>
      <c r="B192" s="44"/>
      <c r="C192" s="44"/>
      <c r="D192" s="44"/>
      <c r="E192" s="44"/>
      <c r="F192" s="44"/>
      <c r="G192" s="44"/>
      <c r="H192" s="44"/>
      <c r="I192" s="44"/>
      <c r="J192" s="44"/>
      <c r="K192" s="44"/>
      <c r="L192" s="44"/>
      <c r="M192" s="44"/>
      <c r="N192" s="44"/>
      <c r="O192" s="44"/>
      <c r="P192" s="44"/>
      <c r="Q192" s="44"/>
      <c r="R192" s="44"/>
      <c r="S192" s="44"/>
      <c r="T192" s="44"/>
      <c r="U192" s="44"/>
      <c r="V192" s="44"/>
      <c r="W192" s="44"/>
      <c r="X192" s="44"/>
      <c r="Y192" s="44"/>
      <c r="Z192" s="44"/>
      <c r="AA192" s="44"/>
    </row>
    <row r="193" spans="1:27" ht="12.75">
      <c r="A193" s="1" t="s">
        <v>113</v>
      </c>
      <c r="B193" s="1">
        <v>1</v>
      </c>
      <c r="C193" s="1">
        <v>1</v>
      </c>
      <c r="D193" s="1">
        <v>1</v>
      </c>
      <c r="E193" s="1">
        <v>1</v>
      </c>
      <c r="F193" s="1">
        <v>1</v>
      </c>
      <c r="G193" s="1">
        <v>1</v>
      </c>
      <c r="H193" s="1">
        <v>1</v>
      </c>
      <c r="I193" s="1">
        <v>1</v>
      </c>
      <c r="J193" s="1">
        <v>1</v>
      </c>
      <c r="K193" s="1">
        <v>1</v>
      </c>
      <c r="L193" s="1">
        <v>1</v>
      </c>
      <c r="M193" s="1">
        <v>1</v>
      </c>
      <c r="N193" s="1">
        <v>1</v>
      </c>
      <c r="O193" s="1">
        <v>1</v>
      </c>
      <c r="P193" s="1">
        <v>1</v>
      </c>
      <c r="Q193" s="1">
        <v>1</v>
      </c>
      <c r="R193" s="1">
        <v>1</v>
      </c>
      <c r="S193" s="1">
        <v>1</v>
      </c>
      <c r="T193" s="1">
        <v>1</v>
      </c>
      <c r="U193" s="1">
        <v>1</v>
      </c>
      <c r="V193" s="1">
        <v>1</v>
      </c>
      <c r="W193" s="1">
        <v>1</v>
      </c>
      <c r="X193" s="1">
        <v>1</v>
      </c>
      <c r="Y193" s="1">
        <v>1</v>
      </c>
      <c r="Z193" s="1">
        <v>1</v>
      </c>
      <c r="AA193" s="1">
        <v>1</v>
      </c>
    </row>
    <row r="194" spans="1:27" ht="12.75">
      <c r="A194" s="1" t="s">
        <v>114</v>
      </c>
      <c r="B194" s="1">
        <v>1</v>
      </c>
      <c r="C194" s="1">
        <v>1</v>
      </c>
      <c r="D194" s="1">
        <v>1</v>
      </c>
      <c r="E194" s="1">
        <v>1</v>
      </c>
      <c r="F194" s="1">
        <v>1</v>
      </c>
      <c r="G194" s="1">
        <v>1</v>
      </c>
      <c r="H194" s="1">
        <v>1</v>
      </c>
      <c r="I194" s="1">
        <v>1</v>
      </c>
      <c r="J194" s="1">
        <v>1</v>
      </c>
      <c r="K194" s="1">
        <v>1</v>
      </c>
      <c r="L194" s="1">
        <v>1</v>
      </c>
      <c r="M194" s="1">
        <v>1</v>
      </c>
      <c r="N194" s="1">
        <v>1</v>
      </c>
      <c r="O194" s="1">
        <v>1</v>
      </c>
      <c r="P194" s="1">
        <v>1</v>
      </c>
      <c r="Q194" s="1">
        <v>1</v>
      </c>
      <c r="R194" s="1">
        <v>1</v>
      </c>
      <c r="S194" s="1">
        <v>1</v>
      </c>
      <c r="T194" s="1">
        <v>1</v>
      </c>
      <c r="U194" s="1">
        <v>1</v>
      </c>
      <c r="V194" s="1">
        <v>1</v>
      </c>
      <c r="W194" s="1">
        <v>1</v>
      </c>
      <c r="X194" s="1">
        <v>1</v>
      </c>
      <c r="Y194" s="1">
        <v>1</v>
      </c>
      <c r="Z194" s="1">
        <v>1</v>
      </c>
      <c r="AA194" s="1">
        <v>1</v>
      </c>
    </row>
    <row r="195" spans="1:27" ht="12.75">
      <c r="A195" s="1" t="s">
        <v>115</v>
      </c>
      <c r="B195" s="1">
        <v>0.1</v>
      </c>
      <c r="C195" s="1">
        <v>0.1</v>
      </c>
      <c r="D195" s="1">
        <v>0.1</v>
      </c>
      <c r="E195" s="1">
        <v>0.1</v>
      </c>
      <c r="F195" s="1">
        <v>0.1</v>
      </c>
      <c r="G195" s="1">
        <v>0.1</v>
      </c>
      <c r="H195" s="1">
        <v>0.1</v>
      </c>
      <c r="I195" s="1">
        <v>0.1</v>
      </c>
      <c r="J195" s="1">
        <v>0.1</v>
      </c>
      <c r="K195" s="1">
        <v>0.1</v>
      </c>
      <c r="L195" s="1">
        <v>0.1</v>
      </c>
      <c r="M195" s="1">
        <v>0.1</v>
      </c>
      <c r="N195" s="1">
        <v>0.1</v>
      </c>
      <c r="O195" s="1">
        <v>0.1</v>
      </c>
      <c r="P195" s="1">
        <v>0.1</v>
      </c>
      <c r="Q195" s="1">
        <v>0.1</v>
      </c>
      <c r="R195" s="1">
        <v>0.1</v>
      </c>
      <c r="S195" s="1">
        <v>0.1</v>
      </c>
      <c r="T195" s="1">
        <v>0.1</v>
      </c>
      <c r="U195" s="1">
        <v>0.1</v>
      </c>
      <c r="V195" s="1">
        <v>0.1</v>
      </c>
      <c r="W195" s="1">
        <v>0.1</v>
      </c>
      <c r="X195" s="1">
        <v>0.1</v>
      </c>
      <c r="Y195" s="1">
        <v>0.1</v>
      </c>
      <c r="Z195" s="1">
        <v>0.1</v>
      </c>
      <c r="AA195" s="1">
        <v>0.1</v>
      </c>
    </row>
    <row r="196" spans="1:27" ht="12.75">
      <c r="A196" s="1" t="s">
        <v>136</v>
      </c>
      <c r="B196" s="1">
        <f>B193*B113+B194*B114+B195*B67</f>
        <v>24.209935113615828</v>
      </c>
      <c r="C196" s="1">
        <f>C193*C113+C194*C114+C195*C67</f>
        <v>7.160521123285128</v>
      </c>
      <c r="D196" s="1">
        <f>D193*D113+D194*D114+D195*D67</f>
        <v>0.029519178735850103</v>
      </c>
      <c r="E196" s="1">
        <f>E193*E113+E194*E114+E195*E67</f>
        <v>-2.22170050882997</v>
      </c>
      <c r="F196" s="1">
        <f>F193*F113+F194*F114+F195*F67</f>
        <v>-3.37754244339884</v>
      </c>
      <c r="G196" s="1">
        <f>G193*G113+G194*G114+G195*G67</f>
        <v>-4.310273422012791</v>
      </c>
      <c r="H196" s="1">
        <f>H193*H113+H194*H114+H195*H67</f>
        <v>-5.09866875797959</v>
      </c>
      <c r="I196" s="1">
        <f>I193*I113+I194*I114+I195*I67</f>
        <v>-5.678283040988037</v>
      </c>
      <c r="J196" s="1">
        <f>J193*J113+J194*J114+J195*J67</f>
        <v>-5.998321320281867</v>
      </c>
      <c r="K196" s="1">
        <f>K193*K113+K194*K114+K195*K67</f>
        <v>-6.060424921109509</v>
      </c>
      <c r="L196" s="1">
        <f>L193*L113+L194*L114+L195*L67</f>
        <v>-5.924506117346654</v>
      </c>
      <c r="M196" s="1">
        <f>M193*M113+M194*M114+M195*M67</f>
        <v>-5.69603699188666</v>
      </c>
      <c r="N196" s="1">
        <f>N193*N113+N194*N114+N195*N67</f>
        <v>-5.4960776480724345</v>
      </c>
      <c r="O196" s="1">
        <f>O193*O113+O194*O114+O195*O67</f>
        <v>-5.420364794628635</v>
      </c>
      <c r="P196" s="1">
        <f>P193*P113+P194*P114+P195*P67</f>
        <v>-5.502186961607912</v>
      </c>
      <c r="Q196" s="1">
        <f>Q193*Q113+Q194*Q114+Q195*Q67</f>
        <v>-5.692874602343291</v>
      </c>
      <c r="R196" s="1">
        <f>R193*R113+R194*R114+R195*R67</f>
        <v>-5.860933832605936</v>
      </c>
      <c r="S196" s="1">
        <f>S193*S113+S194*S114+S195*S67</f>
        <v>-5.796240701633448</v>
      </c>
      <c r="T196" s="1">
        <f>T193*T113+T194*T114+T195*T67</f>
        <v>-5.1965811082356534</v>
      </c>
      <c r="U196" s="1">
        <f>U193*U113+U194*U114+U195*U67</f>
        <v>-3.6033594486085874</v>
      </c>
      <c r="V196" s="1">
        <f>V193*V113+V194*V114+V195*V67</f>
        <v>-0.2280327619411242</v>
      </c>
      <c r="W196" s="1">
        <f>W193*W113+W194*W114+W195*W67</f>
        <v>6.387249499665572</v>
      </c>
      <c r="X196" s="1">
        <f>X193*X113+X194*X114+X195*X67</f>
        <v>18.212094995455892</v>
      </c>
      <c r="Y196" s="1">
        <f>Y193*Y113+Y194*Y114+Y195*Y67</f>
        <v>31.15627406850656</v>
      </c>
      <c r="Z196" s="1">
        <f>Z193*Z113+Z194*Z114+Z195*Z67</f>
        <v>24.20993511361585</v>
      </c>
      <c r="AA196" s="1">
        <f>AA193*AA113+AA194*AA114+AA195*AA67</f>
        <v>0</v>
      </c>
    </row>
    <row r="197" spans="1:27" s="66" customFormat="1" ht="12.75">
      <c r="A197" s="43" t="s">
        <v>33</v>
      </c>
      <c r="B197" s="43"/>
      <c r="C197" s="43"/>
      <c r="D197" s="43"/>
      <c r="E197" s="43"/>
      <c r="F197" s="43"/>
      <c r="G197" s="43"/>
      <c r="H197" s="43"/>
      <c r="I197" s="43"/>
      <c r="J197" s="43"/>
      <c r="K197" s="43"/>
      <c r="L197" s="43"/>
      <c r="M197" s="43"/>
      <c r="N197" s="43"/>
      <c r="O197" s="43"/>
      <c r="P197" s="43"/>
      <c r="Q197" s="43"/>
      <c r="R197" s="43"/>
      <c r="S197" s="43"/>
      <c r="T197" s="43"/>
      <c r="U197" s="43"/>
      <c r="V197" s="43"/>
      <c r="W197" s="43"/>
      <c r="X197" s="43"/>
      <c r="Y197" s="43"/>
      <c r="Z197" s="43"/>
      <c r="AA197" s="43"/>
    </row>
    <row r="198" spans="1:27" s="66" customFormat="1" ht="12.75">
      <c r="A198" s="45" t="s">
        <v>116</v>
      </c>
      <c r="B198" s="45">
        <f>B175*((B97-$B$9)/(B48-$B$9))</f>
        <v>-17.61974859422531</v>
      </c>
      <c r="C198" s="45">
        <f>C175*((C97-$B$9)/(C48-$B$9))</f>
        <v>-28.126944231761996</v>
      </c>
      <c r="D198" s="45">
        <f>D175*((D97-$B$9)/(D48-$B$9))</f>
        <v>-15.98642751908836</v>
      </c>
      <c r="E198" s="45">
        <f>E175*((E97-$B$9)/(E48-$B$9))</f>
        <v>-8.585316069982488</v>
      </c>
      <c r="F198" s="45">
        <f>F175*((F97-$B$9)/(F48-$B$9))</f>
        <v>-4.851927284906595</v>
      </c>
      <c r="G198" s="45">
        <f>G175*((G97-$B$9)/(G48-$B$9))</f>
        <v>-2.573183376705655</v>
      </c>
      <c r="H198" s="45">
        <f>H175*((H97-$B$9)/(H48-$B$9))</f>
        <v>-0.9015996902736578</v>
      </c>
      <c r="I198" s="45">
        <f>I175*((I97-$B$9)/(I48-$B$9))</f>
        <v>0.41896391118214116</v>
      </c>
      <c r="J198" s="45">
        <f>J175*((J97-$B$9)/(J48-$B$9))</f>
        <v>1.4365563149009204</v>
      </c>
      <c r="K198" s="45">
        <f>K175*((K97-$B$9)/(K48-$B$9))</f>
        <v>2.13798664903808</v>
      </c>
      <c r="L198" s="45">
        <f>L175*((L97-$B$9)/(L48-$B$9))</f>
        <v>2.5130875998255497</v>
      </c>
      <c r="M198" s="45">
        <f>M175*((M97-$B$9)/(M48-$B$9))</f>
        <v>2.5865206313783555</v>
      </c>
      <c r="N198" s="45">
        <f>N175*((N97-$B$9)/(N48-$B$9))</f>
        <v>2.426334499595569</v>
      </c>
      <c r="O198" s="45">
        <f>O175*((O97-$B$9)/(O48-$B$9))</f>
        <v>2.1298920840481834</v>
      </c>
      <c r="P198" s="45">
        <f>P175*((P97-$B$9)/(P48-$B$9))</f>
        <v>1.7967995516104054</v>
      </c>
      <c r="Q198" s="45">
        <f>Q175*((Q97-$B$9)/(Q48-$B$9))</f>
        <v>1.50747284269445</v>
      </c>
      <c r="R198" s="45">
        <f>R175*((R97-$B$9)/(R48-$B$9))</f>
        <v>1.3210668485080421</v>
      </c>
      <c r="S198" s="45">
        <f>S175*((S97-$B$9)/(S48-$B$9))</f>
        <v>1.2953374436418896</v>
      </c>
      <c r="T198" s="45">
        <f>T175*((T97-$B$9)/(T48-$B$9))</f>
        <v>1.5323227351068132</v>
      </c>
      <c r="U198" s="45">
        <f>U175*((U97-$B$9)/(U48-$B$9))</f>
        <v>2.28164092025155</v>
      </c>
      <c r="V198" s="45">
        <f>V175*((V97-$B$9)/(V48-$B$9))</f>
        <v>4.2122652200993755</v>
      </c>
      <c r="W198" s="45">
        <f>W175*((W97-$B$9)/(W48-$B$9))</f>
        <v>9.077053616487317</v>
      </c>
      <c r="X198" s="45">
        <f>X175*((X97-$B$9)/(X48-$B$9))</f>
        <v>19.558862160982972</v>
      </c>
      <c r="Y198" s="45">
        <f>Y175*((Y97-$B$9)/(Y48-$B$9))</f>
        <v>22.35893018478456</v>
      </c>
      <c r="Z198" s="45">
        <f>Z175*((Z97-$B$9)/(Z48-$B$9))</f>
        <v>-17.619748594225232</v>
      </c>
      <c r="AA198" s="59">
        <f>AA175*((AA97-$B$9)/(AA48-$B$9))</f>
        <v>0</v>
      </c>
    </row>
    <row r="199" spans="1:27" ht="12.75">
      <c r="A199" s="1" t="s">
        <v>117</v>
      </c>
      <c r="B199" s="1">
        <f>(B176+$L$7*$I$8)*((B96-$B$8)/(B47-$B$8))</f>
        <v>-0.05251154506435919</v>
      </c>
      <c r="C199" s="1">
        <f>(C176+$L$7*$I$8)*((C96-$B$8)/(C47-$B$8))</f>
        <v>21.824363108635175</v>
      </c>
      <c r="D199" s="1">
        <f>(D176+$L$7*$I$8)*((D96-$B$8)/(D47-$B$8))</f>
        <v>25.46591989625367</v>
      </c>
      <c r="E199" s="1">
        <f>(E176+$L$7*$I$8)*((E96-$B$8)/(E47-$B$8))</f>
        <v>22.307406165919677</v>
      </c>
      <c r="F199" s="1">
        <f>(F176+$L$7*$I$8)*((F96-$B$8)/(F47-$B$8))</f>
        <v>19.591056200885458</v>
      </c>
      <c r="G199" s="1">
        <f>(G176+$L$7*$I$8)*((G96-$B$8)/(G47-$B$8))</f>
        <v>18.00179421978776</v>
      </c>
      <c r="H199" s="1">
        <f>(H176+$L$7*$I$8)*((H96-$B$8)/(H47-$B$8))</f>
        <v>17.28696394295415</v>
      </c>
      <c r="I199" s="1">
        <f>(I176+$L$7*$I$8)*((I96-$B$8)/(I47-$B$8))</f>
        <v>17.207408023576985</v>
      </c>
      <c r="J199" s="1">
        <f>(J176+$L$7*$I$8)*((J96-$B$8)/(J47-$B$8))</f>
        <v>17.583680067134193</v>
      </c>
      <c r="K199" s="1">
        <f>(K176+$L$7*$I$8)*((K96-$B$8)/(K47-$B$8))</f>
        <v>18.257410308567092</v>
      </c>
      <c r="L199" s="1">
        <f>(L176+$L$7*$I$8)*((L96-$B$8)/(L47-$B$8))</f>
        <v>19.07154191607705</v>
      </c>
      <c r="M199" s="1">
        <f>(M176+$L$7*$I$8)*((M96-$B$8)/(M47-$B$8))</f>
        <v>19.87686228892867</v>
      </c>
      <c r="N199" s="1">
        <f>(N176+$L$7*$I$8)*((N96-$B$8)/(N47-$B$8))</f>
        <v>20.557563184663163</v>
      </c>
      <c r="O199" s="1">
        <f>(O176+$L$7*$I$8)*((O96-$B$8)/(O47-$B$8))</f>
        <v>21.05776587159508</v>
      </c>
      <c r="P199" s="1">
        <f>(P176+$L$7*$I$8)*((P96-$B$8)/(P47-$B$8))</f>
        <v>21.388790480204985</v>
      </c>
      <c r="Q199" s="1">
        <f>(Q176+$L$7*$I$8)*((Q96-$B$8)/(Q47-$B$8))</f>
        <v>21.613166722830343</v>
      </c>
      <c r="R199" s="1">
        <f>(R176+$L$7*$I$8)*((R96-$B$8)/(R47-$B$8))</f>
        <v>21.82167226470637</v>
      </c>
      <c r="S199" s="1">
        <f>(S176+$L$7*$I$8)*((S96-$B$8)/(S47-$B$8))</f>
        <v>22.123588608922113</v>
      </c>
      <c r="T199" s="1">
        <f>(T176+$L$7*$I$8)*((T96-$B$8)/(T47-$B$8))</f>
        <v>22.660773210503486</v>
      </c>
      <c r="U199" s="1">
        <f>(U176+$L$7*$I$8)*((U96-$B$8)/(U47-$B$8))</f>
        <v>23.644745784424785</v>
      </c>
      <c r="V199" s="1">
        <f>(V176+$L$7*$I$8)*((V96-$B$8)/(V47-$B$8))</f>
        <v>25.36858983422176</v>
      </c>
      <c r="W199" s="1">
        <f>(W176+$L$7*$I$8)*((W96-$B$8)/(W47-$B$8))</f>
        <v>27.76677748455971</v>
      </c>
      <c r="X199" s="1">
        <f>(X176+$L$7*$I$8)*((X96-$B$8)/(X47-$B$8))</f>
        <v>26.974455867740254</v>
      </c>
      <c r="Y199" s="1">
        <f>(Y176+$L$7*$I$8)*((Y96-$B$8)/(Y47-$B$8))</f>
        <v>8.629453680167007</v>
      </c>
      <c r="Z199" s="1">
        <f>(Z176+$L$7*$I$8)*((Z96-$B$8)/(Z47-$B$8))</f>
        <v>-0.05251154506439128</v>
      </c>
      <c r="AA199" s="1">
        <f>(AA176+$L$7*$I$8)*((AA96-$B$8)/(AA47-$B$8))</f>
        <v>20.00000000000002</v>
      </c>
    </row>
    <row r="200" spans="1:256" ht="12.75">
      <c r="A200" s="1" t="s">
        <v>115</v>
      </c>
      <c r="B200" s="46">
        <f>B177</f>
        <v>11.0512141855801</v>
      </c>
      <c r="C200" s="46">
        <f>C177</f>
        <v>16.659920609295657</v>
      </c>
      <c r="D200" s="46">
        <f>D177</f>
        <v>10.136785450952338</v>
      </c>
      <c r="E200" s="46">
        <f>E177</f>
        <v>5.326103523618786</v>
      </c>
      <c r="F200" s="46">
        <f>F177</f>
        <v>2.7743532369577877</v>
      </c>
      <c r="G200" s="46">
        <f>G177</f>
        <v>1.389921172447214</v>
      </c>
      <c r="H200" s="46">
        <f>H177</f>
        <v>0.5603666624153212</v>
      </c>
      <c r="I200" s="46">
        <f>I177</f>
        <v>0.001970170752979359</v>
      </c>
      <c r="J200" s="46">
        <f>J177</f>
        <v>-0.4140422768710431</v>
      </c>
      <c r="K200" s="46">
        <f>K177</f>
        <v>-0.7420001127255724</v>
      </c>
      <c r="L200" s="46">
        <f>L177</f>
        <v>-0.9977885370308051</v>
      </c>
      <c r="M200" s="46">
        <f>M177</f>
        <v>-1.1795440316524428</v>
      </c>
      <c r="N200" s="46">
        <f>N177</f>
        <v>-1.2844319191504763</v>
      </c>
      <c r="O200" s="46">
        <f>O177</f>
        <v>-1.3215473036500305</v>
      </c>
      <c r="P200" s="46">
        <f>P177</f>
        <v>-1.3166441138472558</v>
      </c>
      <c r="Q200" s="46">
        <f>Q177</f>
        <v>-1.3088655736789558</v>
      </c>
      <c r="R200" s="46">
        <f>R177</f>
        <v>-1.3466975341913185</v>
      </c>
      <c r="S200" s="46">
        <f>S177</f>
        <v>-1.4922623206957828</v>
      </c>
      <c r="T200" s="46">
        <f>T177</f>
        <v>-1.8422762226391205</v>
      </c>
      <c r="U200" s="46">
        <f>U177</f>
        <v>-2.579283728747426</v>
      </c>
      <c r="V200" s="46">
        <f>V177</f>
        <v>-4.079141701538066</v>
      </c>
      <c r="W200" s="46">
        <f>W177</f>
        <v>-7.035587171101296</v>
      </c>
      <c r="X200" s="46">
        <f>X177</f>
        <v>-11.551770955654062</v>
      </c>
      <c r="Y200" s="46">
        <f>Y177</f>
        <v>-9.394893980099365</v>
      </c>
      <c r="Z200" s="46">
        <f>Z177</f>
        <v>11.051214185580063</v>
      </c>
      <c r="AA200" s="46">
        <f>AA177</f>
        <v>0</v>
      </c>
      <c r="AB200" s="61"/>
      <c r="AC200" s="61"/>
      <c r="AD200" s="61"/>
      <c r="AE200" s="61"/>
      <c r="AF200" s="61"/>
      <c r="AG200" s="61"/>
      <c r="AH200" s="61"/>
      <c r="AI200" s="61"/>
      <c r="AJ200" s="61"/>
      <c r="AK200" s="61"/>
      <c r="AL200" s="61"/>
      <c r="AM200" s="61"/>
      <c r="AN200" s="61"/>
      <c r="AO200" s="61"/>
      <c r="AP200" s="61"/>
      <c r="AQ200" s="61"/>
      <c r="AR200" s="61"/>
      <c r="AS200" s="61"/>
      <c r="AT200" s="61"/>
      <c r="AU200" s="61"/>
      <c r="AV200" s="61"/>
      <c r="AW200" s="61"/>
      <c r="AX200" s="61"/>
      <c r="AY200" s="61"/>
      <c r="AZ200" s="61"/>
      <c r="BA200" s="61"/>
      <c r="BB200" s="61"/>
      <c r="BC200" s="61"/>
      <c r="BD200" s="61"/>
      <c r="BE200" s="61"/>
      <c r="BF200" s="61"/>
      <c r="BG200" s="61"/>
      <c r="BH200" s="61"/>
      <c r="BI200" s="61"/>
      <c r="BJ200" s="61"/>
      <c r="BK200" s="61"/>
      <c r="BL200" s="61"/>
      <c r="BM200" s="61"/>
      <c r="BN200" s="61"/>
      <c r="BO200" s="61"/>
      <c r="BP200" s="61"/>
      <c r="BQ200" s="61"/>
      <c r="BR200" s="61"/>
      <c r="BS200" s="61"/>
      <c r="BT200" s="61"/>
      <c r="BU200" s="61"/>
      <c r="BV200" s="61"/>
      <c r="BW200" s="61"/>
      <c r="BX200" s="61"/>
      <c r="BY200" s="61"/>
      <c r="BZ200" s="61"/>
      <c r="CA200" s="61"/>
      <c r="CB200" s="61"/>
      <c r="CC200" s="61"/>
      <c r="CD200" s="61"/>
      <c r="CE200" s="61"/>
      <c r="CF200" s="61"/>
      <c r="CG200" s="61"/>
      <c r="CH200" s="61"/>
      <c r="CI200" s="61"/>
      <c r="CJ200" s="61"/>
      <c r="CK200" s="61"/>
      <c r="CL200" s="61"/>
      <c r="CM200" s="61"/>
      <c r="CN200" s="61"/>
      <c r="CO200" s="61"/>
      <c r="CP200" s="61"/>
      <c r="CQ200" s="61"/>
      <c r="CR200" s="61"/>
      <c r="CS200" s="61"/>
      <c r="CT200" s="61"/>
      <c r="CU200" s="61"/>
      <c r="CV200" s="61"/>
      <c r="CW200" s="61"/>
      <c r="CX200" s="61"/>
      <c r="CY200" s="61"/>
      <c r="CZ200" s="61"/>
      <c r="DA200" s="61"/>
      <c r="DB200" s="61"/>
      <c r="DC200" s="61"/>
      <c r="DD200" s="61"/>
      <c r="DE200" s="61"/>
      <c r="DF200" s="61"/>
      <c r="DG200" s="61"/>
      <c r="DH200" s="61"/>
      <c r="DI200" s="61"/>
      <c r="DJ200" s="61"/>
      <c r="DK200" s="61"/>
      <c r="DL200" s="61"/>
      <c r="DM200" s="61"/>
      <c r="DN200" s="61"/>
      <c r="DO200" s="61"/>
      <c r="DP200" s="61"/>
      <c r="DQ200" s="61"/>
      <c r="DR200" s="61"/>
      <c r="DS200" s="61"/>
      <c r="DT200" s="61"/>
      <c r="DU200" s="61"/>
      <c r="DV200" s="61"/>
      <c r="DW200" s="61"/>
      <c r="DX200" s="61"/>
      <c r="DY200" s="61"/>
      <c r="DZ200" s="61"/>
      <c r="EA200" s="61"/>
      <c r="EB200" s="61"/>
      <c r="EC200" s="61"/>
      <c r="ED200" s="61"/>
      <c r="EE200" s="61"/>
      <c r="EF200" s="61"/>
      <c r="EG200" s="61"/>
      <c r="EH200" s="61"/>
      <c r="EI200" s="61"/>
      <c r="EJ200" s="61"/>
      <c r="EK200" s="61"/>
      <c r="EL200" s="61"/>
      <c r="EM200" s="61"/>
      <c r="EN200" s="61"/>
      <c r="EO200" s="61"/>
      <c r="EP200" s="61"/>
      <c r="EQ200" s="61"/>
      <c r="ER200" s="61"/>
      <c r="ES200" s="61"/>
      <c r="ET200" s="61"/>
      <c r="EU200" s="61"/>
      <c r="EV200" s="61"/>
      <c r="EW200" s="61"/>
      <c r="EX200" s="61"/>
      <c r="EY200" s="61"/>
      <c r="EZ200" s="61"/>
      <c r="FA200" s="61"/>
      <c r="FB200" s="61"/>
      <c r="FC200" s="61"/>
      <c r="FD200" s="61"/>
      <c r="FE200" s="61"/>
      <c r="FF200" s="61"/>
      <c r="FG200" s="61"/>
      <c r="FH200" s="61"/>
      <c r="FI200" s="61"/>
      <c r="FJ200" s="61"/>
      <c r="FK200" s="61"/>
      <c r="FL200" s="61"/>
      <c r="FM200" s="61"/>
      <c r="FN200" s="61"/>
      <c r="FO200" s="61"/>
      <c r="FP200" s="61"/>
      <c r="FQ200" s="61"/>
      <c r="FR200" s="61"/>
      <c r="FS200" s="61"/>
      <c r="FT200" s="61"/>
      <c r="FU200" s="61"/>
      <c r="FV200" s="61"/>
      <c r="FW200" s="61"/>
      <c r="FX200" s="61"/>
      <c r="FY200" s="61"/>
      <c r="FZ200" s="61"/>
      <c r="GA200" s="61"/>
      <c r="GB200" s="61"/>
      <c r="GC200" s="61"/>
      <c r="GD200" s="61"/>
      <c r="GE200" s="61"/>
      <c r="GF200" s="61"/>
      <c r="GG200" s="61"/>
      <c r="GH200" s="61"/>
      <c r="GI200" s="61"/>
      <c r="GJ200" s="61"/>
      <c r="GK200" s="61"/>
      <c r="GL200" s="61"/>
      <c r="GM200" s="61"/>
      <c r="GN200" s="61"/>
      <c r="GO200" s="61"/>
      <c r="GP200" s="61"/>
      <c r="GQ200" s="61"/>
      <c r="GR200" s="61"/>
      <c r="GS200" s="61"/>
      <c r="GT200" s="61"/>
      <c r="GU200" s="61"/>
      <c r="GV200" s="61"/>
      <c r="GW200" s="61"/>
      <c r="GX200" s="61"/>
      <c r="GY200" s="61"/>
      <c r="GZ200" s="61"/>
      <c r="HA200" s="61"/>
      <c r="HB200" s="61"/>
      <c r="HC200" s="61"/>
      <c r="HD200" s="61"/>
      <c r="HE200" s="61"/>
      <c r="HF200" s="61"/>
      <c r="HG200" s="61"/>
      <c r="HH200" s="61"/>
      <c r="HI200" s="61"/>
      <c r="HJ200" s="61"/>
      <c r="HK200" s="61"/>
      <c r="HL200" s="61"/>
      <c r="HM200" s="61"/>
      <c r="HN200" s="61"/>
      <c r="HO200" s="61"/>
      <c r="HP200" s="61"/>
      <c r="HQ200" s="61"/>
      <c r="HR200" s="61"/>
      <c r="HS200" s="61"/>
      <c r="HT200" s="61"/>
      <c r="HU200" s="61"/>
      <c r="HV200" s="61"/>
      <c r="HW200" s="61"/>
      <c r="HX200" s="61"/>
      <c r="HY200" s="61"/>
      <c r="HZ200" s="61"/>
      <c r="IA200" s="61"/>
      <c r="IB200" s="61"/>
      <c r="IC200" s="61"/>
      <c r="ID200" s="61"/>
      <c r="IE200" s="61"/>
      <c r="IF200" s="61"/>
      <c r="IG200" s="61"/>
      <c r="IH200" s="61"/>
      <c r="II200" s="61"/>
      <c r="IJ200" s="61"/>
      <c r="IK200" s="61"/>
      <c r="IL200" s="61"/>
      <c r="IM200" s="61"/>
      <c r="IN200" s="61"/>
      <c r="IO200" s="61"/>
      <c r="IP200" s="61"/>
      <c r="IQ200" s="61"/>
      <c r="IR200" s="61"/>
      <c r="IS200" s="61"/>
      <c r="IT200" s="61"/>
      <c r="IU200" s="61"/>
      <c r="IV200" s="61"/>
    </row>
    <row r="201" spans="1:256" ht="12.75">
      <c r="A201" s="2" t="s">
        <v>138</v>
      </c>
      <c r="B201" s="47">
        <f>B198*B76+B199*B77+B200*B68-B180</f>
        <v>0</v>
      </c>
      <c r="C201" s="47">
        <f>C198*C76+C199*C77+C200*C68-C180</f>
        <v>0</v>
      </c>
      <c r="D201" s="47">
        <f>D198*D76+D199*D77+D200*D68-D180</f>
        <v>0</v>
      </c>
      <c r="E201" s="47">
        <f>E198*E76+E199*E77+E200*E68-E180</f>
        <v>0</v>
      </c>
      <c r="F201" s="47">
        <f>F198*F76+F199*F77+F200*F68-F180</f>
        <v>0</v>
      </c>
      <c r="G201" s="47">
        <f>G198*G76+G199*G77+G200*G68-G180</f>
        <v>0</v>
      </c>
      <c r="H201" s="47">
        <f>H198*H76+H199*H77+H200*H68-H180</f>
        <v>0</v>
      </c>
      <c r="I201" s="47">
        <f>I198*I76+I199*I77+I200*I68-I180</f>
        <v>1.4210854715202004E-14</v>
      </c>
      <c r="J201" s="47">
        <f>J198*J76+J199*J77+J200*J68-J180</f>
        <v>0</v>
      </c>
      <c r="K201" s="47">
        <f>K198*K76+K199*K77+K200*K68-K180</f>
        <v>0</v>
      </c>
      <c r="L201" s="47">
        <f>L198*L76+L199*L77+L200*L68-L180</f>
        <v>0</v>
      </c>
      <c r="M201" s="47">
        <f>M198*M76+M199*M77+M200*M68-M180</f>
        <v>0</v>
      </c>
      <c r="N201" s="47">
        <f>N198*N76+N199*N77+N200*N68-N180</f>
        <v>0</v>
      </c>
      <c r="O201" s="47">
        <f>O198*O76+O199*O77+O200*O68-O180</f>
        <v>0</v>
      </c>
      <c r="P201" s="47">
        <f>P198*P76+P199*P77+P200*P68-P180</f>
        <v>0</v>
      </c>
      <c r="Q201" s="47">
        <f>Q198*Q76+Q199*Q77+Q200*Q68-Q180</f>
        <v>0</v>
      </c>
      <c r="R201" s="47">
        <f>R198*R76+R199*R77+R200*R68-R180</f>
        <v>0</v>
      </c>
      <c r="S201" s="47">
        <f>S198*S76+S199*S77+S200*S68-S180</f>
        <v>2.1316282072803006E-14</v>
      </c>
      <c r="T201" s="47">
        <f>T198*T76+T199*T77+T200*T68-T180</f>
        <v>3.885780586188048E-14</v>
      </c>
      <c r="U201" s="47">
        <f>U198*U76+U199*U77+U200*U68-U180</f>
        <v>0</v>
      </c>
      <c r="V201" s="47">
        <f>V198*V76+V199*V77+V200*V68-V180</f>
        <v>0</v>
      </c>
      <c r="W201" s="47">
        <f>W198*W76+W199*W77+W200*W68-W180</f>
        <v>0</v>
      </c>
      <c r="X201" s="47">
        <f>X198*X76+X199*X77+X200*X68-X180</f>
        <v>0</v>
      </c>
      <c r="Y201" s="47">
        <f>Y198*Y76+Y199*Y77+Y200*Y68-Y180</f>
        <v>0</v>
      </c>
      <c r="Z201" s="47">
        <f>Z198*Z76+Z199*Z77+Z200*Z68-Z180</f>
        <v>0</v>
      </c>
      <c r="AA201" s="47">
        <f>AA198*AA76+AA199*AA77+AA200*AA68-AA180</f>
        <v>0</v>
      </c>
      <c r="AB201" s="61"/>
      <c r="AC201" s="61"/>
      <c r="AD201" s="61"/>
      <c r="AE201" s="61"/>
      <c r="AF201" s="61"/>
      <c r="AG201" s="61"/>
      <c r="AH201" s="61"/>
      <c r="AI201" s="61"/>
      <c r="AJ201" s="61"/>
      <c r="AK201" s="61"/>
      <c r="AL201" s="61"/>
      <c r="AM201" s="61"/>
      <c r="AN201" s="61"/>
      <c r="AO201" s="61"/>
      <c r="AP201" s="61"/>
      <c r="AQ201" s="61"/>
      <c r="AR201" s="61"/>
      <c r="AS201" s="61"/>
      <c r="AT201" s="61"/>
      <c r="AU201" s="61"/>
      <c r="AV201" s="61"/>
      <c r="AW201" s="61"/>
      <c r="AX201" s="61"/>
      <c r="AY201" s="61"/>
      <c r="AZ201" s="61"/>
      <c r="BA201" s="61"/>
      <c r="BB201" s="61"/>
      <c r="BC201" s="61"/>
      <c r="BD201" s="61"/>
      <c r="BE201" s="61"/>
      <c r="BF201" s="61"/>
      <c r="BG201" s="61"/>
      <c r="BH201" s="61"/>
      <c r="BI201" s="61"/>
      <c r="BJ201" s="61"/>
      <c r="BK201" s="61"/>
      <c r="BL201" s="61"/>
      <c r="BM201" s="61"/>
      <c r="BN201" s="61"/>
      <c r="BO201" s="61"/>
      <c r="BP201" s="61"/>
      <c r="BQ201" s="61"/>
      <c r="BR201" s="61"/>
      <c r="BS201" s="61"/>
      <c r="BT201" s="61"/>
      <c r="BU201" s="61"/>
      <c r="BV201" s="61"/>
      <c r="BW201" s="61"/>
      <c r="BX201" s="61"/>
      <c r="BY201" s="61"/>
      <c r="BZ201" s="61"/>
      <c r="CA201" s="61"/>
      <c r="CB201" s="61"/>
      <c r="CC201" s="61"/>
      <c r="CD201" s="61"/>
      <c r="CE201" s="61"/>
      <c r="CF201" s="61"/>
      <c r="CG201" s="61"/>
      <c r="CH201" s="61"/>
      <c r="CI201" s="61"/>
      <c r="CJ201" s="61"/>
      <c r="CK201" s="61"/>
      <c r="CL201" s="61"/>
      <c r="CM201" s="61"/>
      <c r="CN201" s="61"/>
      <c r="CO201" s="61"/>
      <c r="CP201" s="61"/>
      <c r="CQ201" s="61"/>
      <c r="CR201" s="61"/>
      <c r="CS201" s="61"/>
      <c r="CT201" s="61"/>
      <c r="CU201" s="61"/>
      <c r="CV201" s="61"/>
      <c r="CW201" s="61"/>
      <c r="CX201" s="61"/>
      <c r="CY201" s="61"/>
      <c r="CZ201" s="61"/>
      <c r="DA201" s="61"/>
      <c r="DB201" s="61"/>
      <c r="DC201" s="61"/>
      <c r="DD201" s="61"/>
      <c r="DE201" s="61"/>
      <c r="DF201" s="61"/>
      <c r="DG201" s="61"/>
      <c r="DH201" s="61"/>
      <c r="DI201" s="61"/>
      <c r="DJ201" s="61"/>
      <c r="DK201" s="61"/>
      <c r="DL201" s="61"/>
      <c r="DM201" s="61"/>
      <c r="DN201" s="61"/>
      <c r="DO201" s="61"/>
      <c r="DP201" s="61"/>
      <c r="DQ201" s="61"/>
      <c r="DR201" s="61"/>
      <c r="DS201" s="61"/>
      <c r="DT201" s="61"/>
      <c r="DU201" s="61"/>
      <c r="DV201" s="61"/>
      <c r="DW201" s="61"/>
      <c r="DX201" s="61"/>
      <c r="DY201" s="61"/>
      <c r="DZ201" s="61"/>
      <c r="EA201" s="61"/>
      <c r="EB201" s="61"/>
      <c r="EC201" s="61"/>
      <c r="ED201" s="61"/>
      <c r="EE201" s="61"/>
      <c r="EF201" s="61"/>
      <c r="EG201" s="61"/>
      <c r="EH201" s="61"/>
      <c r="EI201" s="61"/>
      <c r="EJ201" s="61"/>
      <c r="EK201" s="61"/>
      <c r="EL201" s="61"/>
      <c r="EM201" s="61"/>
      <c r="EN201" s="61"/>
      <c r="EO201" s="61"/>
      <c r="EP201" s="61"/>
      <c r="EQ201" s="61"/>
      <c r="ER201" s="61"/>
      <c r="ES201" s="61"/>
      <c r="ET201" s="61"/>
      <c r="EU201" s="61"/>
      <c r="EV201" s="61"/>
      <c r="EW201" s="61"/>
      <c r="EX201" s="61"/>
      <c r="EY201" s="61"/>
      <c r="EZ201" s="61"/>
      <c r="FA201" s="61"/>
      <c r="FB201" s="61"/>
      <c r="FC201" s="61"/>
      <c r="FD201" s="61"/>
      <c r="FE201" s="61"/>
      <c r="FF201" s="61"/>
      <c r="FG201" s="61"/>
      <c r="FH201" s="61"/>
      <c r="FI201" s="61"/>
      <c r="FJ201" s="61"/>
      <c r="FK201" s="61"/>
      <c r="FL201" s="61"/>
      <c r="FM201" s="61"/>
      <c r="FN201" s="61"/>
      <c r="FO201" s="61"/>
      <c r="FP201" s="61"/>
      <c r="FQ201" s="61"/>
      <c r="FR201" s="61"/>
      <c r="FS201" s="61"/>
      <c r="FT201" s="61"/>
      <c r="FU201" s="61"/>
      <c r="FV201" s="61"/>
      <c r="FW201" s="61"/>
      <c r="FX201" s="61"/>
      <c r="FY201" s="61"/>
      <c r="FZ201" s="61"/>
      <c r="GA201" s="61"/>
      <c r="GB201" s="61"/>
      <c r="GC201" s="61"/>
      <c r="GD201" s="61"/>
      <c r="GE201" s="61"/>
      <c r="GF201" s="61"/>
      <c r="GG201" s="61"/>
      <c r="GH201" s="61"/>
      <c r="GI201" s="61"/>
      <c r="GJ201" s="61"/>
      <c r="GK201" s="61"/>
      <c r="GL201" s="61"/>
      <c r="GM201" s="61"/>
      <c r="GN201" s="61"/>
      <c r="GO201" s="61"/>
      <c r="GP201" s="61"/>
      <c r="GQ201" s="61"/>
      <c r="GR201" s="61"/>
      <c r="GS201" s="61"/>
      <c r="GT201" s="61"/>
      <c r="GU201" s="61"/>
      <c r="GV201" s="61"/>
      <c r="GW201" s="61"/>
      <c r="GX201" s="61"/>
      <c r="GY201" s="61"/>
      <c r="GZ201" s="61"/>
      <c r="HA201" s="61"/>
      <c r="HB201" s="61"/>
      <c r="HC201" s="61"/>
      <c r="HD201" s="61"/>
      <c r="HE201" s="61"/>
      <c r="HF201" s="61"/>
      <c r="HG201" s="61"/>
      <c r="HH201" s="61"/>
      <c r="HI201" s="61"/>
      <c r="HJ201" s="61"/>
      <c r="HK201" s="61"/>
      <c r="HL201" s="61"/>
      <c r="HM201" s="61"/>
      <c r="HN201" s="61"/>
      <c r="HO201" s="61"/>
      <c r="HP201" s="61"/>
      <c r="HQ201" s="61"/>
      <c r="HR201" s="61"/>
      <c r="HS201" s="61"/>
      <c r="HT201" s="61"/>
      <c r="HU201" s="61"/>
      <c r="HV201" s="61"/>
      <c r="HW201" s="61"/>
      <c r="HX201" s="61"/>
      <c r="HY201" s="61"/>
      <c r="HZ201" s="61"/>
      <c r="IA201" s="61"/>
      <c r="IB201" s="61"/>
      <c r="IC201" s="61"/>
      <c r="ID201" s="61"/>
      <c r="IE201" s="61"/>
      <c r="IF201" s="61"/>
      <c r="IG201" s="61"/>
      <c r="IH201" s="61"/>
      <c r="II201" s="61"/>
      <c r="IJ201" s="61"/>
      <c r="IK201" s="61"/>
      <c r="IL201" s="61"/>
      <c r="IM201" s="61"/>
      <c r="IN201" s="61"/>
      <c r="IO201" s="61"/>
      <c r="IP201" s="61"/>
      <c r="IQ201" s="61"/>
      <c r="IR201" s="61"/>
      <c r="IS201" s="61"/>
      <c r="IT201" s="61"/>
      <c r="IU201" s="61"/>
      <c r="IV201" s="61"/>
    </row>
    <row r="202" spans="1:256" ht="12.75">
      <c r="A202" s="1" t="s">
        <v>147</v>
      </c>
      <c r="B202" s="51">
        <f>-B200/$B$7*SIN(B61)</f>
        <v>-1.1042117615905271</v>
      </c>
      <c r="C202" s="51">
        <f>-C200/$B$7*SIN(C61)</f>
        <v>-1.6192191792809298</v>
      </c>
      <c r="D202" s="51">
        <f>-D200/$B$7*SIN(D61)</f>
        <v>-0.9569109165129349</v>
      </c>
      <c r="E202" s="51">
        <f>-E200/$B$7*SIN(E61)</f>
        <v>-0.5060829476908294</v>
      </c>
      <c r="F202" s="51">
        <f>-F200/$B$7*SIN(F61)</f>
        <v>-0.26983405460444115</v>
      </c>
      <c r="G202" s="51">
        <f>-G200/$B$7*SIN(G61)</f>
        <v>-0.13800030206534805</v>
      </c>
      <c r="H202" s="51">
        <f>-H200/$B$7*SIN(H61)</f>
        <v>-0.05603266789881959</v>
      </c>
      <c r="I202" s="51">
        <f>-I200/$B$7*SIN(I61)</f>
        <v>-0.00019480245728490476</v>
      </c>
      <c r="J202" s="51">
        <f>-J200/$B$7*SIN(J61)</f>
        <v>0.039694629876934055</v>
      </c>
      <c r="K202" s="51">
        <f>-K200/$B$7*SIN(K61)</f>
        <v>0.06769034539036724</v>
      </c>
      <c r="L202" s="51">
        <f>-L200/$B$7*SIN(L61)</f>
        <v>0.08520757605795092</v>
      </c>
      <c r="M202" s="51">
        <f>-M200/$B$7*SIN(M61)</f>
        <v>0.09310027132891659</v>
      </c>
      <c r="N202" s="51">
        <f>-N200/$B$7*SIN(N61)</f>
        <v>0.09295427058816097</v>
      </c>
      <c r="O202" s="51">
        <f>-O200/$B$7*SIN(O61)</f>
        <v>0.08746330148451659</v>
      </c>
      <c r="P202" s="51">
        <f>-P200/$B$7*SIN(P61)</f>
        <v>0.07993375085841398</v>
      </c>
      <c r="Q202" s="51">
        <f>-Q200/$B$7*SIN(Q61)</f>
        <v>0.07353682318861249</v>
      </c>
      <c r="R202" s="51">
        <f>-R200/$B$7*SIN(R61)</f>
        <v>0.07105411196899306</v>
      </c>
      <c r="S202" s="51">
        <f>-S200/$B$7*SIN(S61)</f>
        <v>0.0754990167261325</v>
      </c>
      <c r="T202" s="51">
        <f>-T200/$B$7*SIN(T61)</f>
        <v>0.0919190930934221</v>
      </c>
      <c r="U202" s="51">
        <f>-U200/$B$7*SIN(U61)</f>
        <v>0.13165649512064026</v>
      </c>
      <c r="V202" s="51">
        <f>-V200/$B$7*SIN(V61)</f>
        <v>0.22326767814472231</v>
      </c>
      <c r="W202" s="51">
        <f>-W200/$B$7*SIN(W61)</f>
        <v>0.43725844090439053</v>
      </c>
      <c r="X202" s="51">
        <f>-X200/$B$7*SIN(X61)</f>
        <v>0.863478845457514</v>
      </c>
      <c r="Y202" s="51">
        <f>-Y200/$B$7*SIN(Y61)</f>
        <v>0.8554482015021442</v>
      </c>
      <c r="Z202" s="51">
        <f>-Z200/$B$7*SIN(Z61)</f>
        <v>-1.1042117615905234</v>
      </c>
      <c r="AA202" s="51">
        <f>-AA200/$B$7*SIN(AA61)</f>
        <v>0</v>
      </c>
      <c r="AB202" s="62"/>
      <c r="AC202" s="62"/>
      <c r="AD202" s="62"/>
      <c r="AE202" s="62"/>
      <c r="AF202" s="62"/>
      <c r="AG202" s="62"/>
      <c r="AH202" s="62"/>
      <c r="AI202" s="62"/>
      <c r="AJ202" s="62"/>
      <c r="AK202" s="62"/>
      <c r="AL202" s="62"/>
      <c r="AM202" s="62"/>
      <c r="AN202" s="62"/>
      <c r="AO202" s="62"/>
      <c r="AP202" s="62"/>
      <c r="AQ202" s="62"/>
      <c r="AR202" s="62"/>
      <c r="AS202" s="62"/>
      <c r="AT202" s="62"/>
      <c r="AU202" s="62"/>
      <c r="AV202" s="62"/>
      <c r="AW202" s="62"/>
      <c r="AX202" s="62"/>
      <c r="AY202" s="62"/>
      <c r="AZ202" s="62"/>
      <c r="BA202" s="62"/>
      <c r="BB202" s="62"/>
      <c r="BC202" s="62"/>
      <c r="BD202" s="62"/>
      <c r="BE202" s="62"/>
      <c r="BF202" s="62"/>
      <c r="BG202" s="62"/>
      <c r="BH202" s="62"/>
      <c r="BI202" s="62"/>
      <c r="BJ202" s="62"/>
      <c r="BK202" s="62"/>
      <c r="BL202" s="62"/>
      <c r="BM202" s="62"/>
      <c r="BN202" s="62"/>
      <c r="BO202" s="62"/>
      <c r="BP202" s="62"/>
      <c r="BQ202" s="62"/>
      <c r="BR202" s="62"/>
      <c r="BS202" s="62"/>
      <c r="BT202" s="62"/>
      <c r="BU202" s="62"/>
      <c r="BV202" s="62"/>
      <c r="BW202" s="62"/>
      <c r="BX202" s="62"/>
      <c r="BY202" s="62"/>
      <c r="BZ202" s="62"/>
      <c r="CA202" s="62"/>
      <c r="CB202" s="62"/>
      <c r="CC202" s="62"/>
      <c r="CD202" s="62"/>
      <c r="CE202" s="62"/>
      <c r="CF202" s="62"/>
      <c r="CG202" s="62"/>
      <c r="CH202" s="62"/>
      <c r="CI202" s="62"/>
      <c r="CJ202" s="62"/>
      <c r="CK202" s="62"/>
      <c r="CL202" s="62"/>
      <c r="CM202" s="62"/>
      <c r="CN202" s="62"/>
      <c r="CO202" s="62"/>
      <c r="CP202" s="62"/>
      <c r="CQ202" s="62"/>
      <c r="CR202" s="62"/>
      <c r="CS202" s="62"/>
      <c r="CT202" s="62"/>
      <c r="CU202" s="62"/>
      <c r="CV202" s="62"/>
      <c r="CW202" s="62"/>
      <c r="CX202" s="62"/>
      <c r="CY202" s="62"/>
      <c r="CZ202" s="62"/>
      <c r="DA202" s="62"/>
      <c r="DB202" s="62"/>
      <c r="DC202" s="62"/>
      <c r="DD202" s="62"/>
      <c r="DE202" s="62"/>
      <c r="DF202" s="62"/>
      <c r="DG202" s="62"/>
      <c r="DH202" s="62"/>
      <c r="DI202" s="62"/>
      <c r="DJ202" s="62"/>
      <c r="DK202" s="62"/>
      <c r="DL202" s="62"/>
      <c r="DM202" s="62"/>
      <c r="DN202" s="62"/>
      <c r="DO202" s="62"/>
      <c r="DP202" s="62"/>
      <c r="DQ202" s="62"/>
      <c r="DR202" s="62"/>
      <c r="DS202" s="62"/>
      <c r="DT202" s="62"/>
      <c r="DU202" s="62"/>
      <c r="DV202" s="62"/>
      <c r="DW202" s="62"/>
      <c r="DX202" s="62"/>
      <c r="DY202" s="62"/>
      <c r="DZ202" s="62"/>
      <c r="EA202" s="62"/>
      <c r="EB202" s="62"/>
      <c r="EC202" s="62"/>
      <c r="ED202" s="62"/>
      <c r="EE202" s="62"/>
      <c r="EF202" s="62"/>
      <c r="EG202" s="62"/>
      <c r="EH202" s="62"/>
      <c r="EI202" s="62"/>
      <c r="EJ202" s="62"/>
      <c r="EK202" s="62"/>
      <c r="EL202" s="62"/>
      <c r="EM202" s="62"/>
      <c r="EN202" s="62"/>
      <c r="EO202" s="62"/>
      <c r="EP202" s="62"/>
      <c r="EQ202" s="62"/>
      <c r="ER202" s="62"/>
      <c r="ES202" s="62"/>
      <c r="ET202" s="62"/>
      <c r="EU202" s="62"/>
      <c r="EV202" s="62"/>
      <c r="EW202" s="62"/>
      <c r="EX202" s="62"/>
      <c r="EY202" s="62"/>
      <c r="EZ202" s="62"/>
      <c r="FA202" s="62"/>
      <c r="FB202" s="62"/>
      <c r="FC202" s="62"/>
      <c r="FD202" s="62"/>
      <c r="FE202" s="62"/>
      <c r="FF202" s="62"/>
      <c r="FG202" s="62"/>
      <c r="FH202" s="62"/>
      <c r="FI202" s="62"/>
      <c r="FJ202" s="62"/>
      <c r="FK202" s="62"/>
      <c r="FL202" s="62"/>
      <c r="FM202" s="62"/>
      <c r="FN202" s="62"/>
      <c r="FO202" s="62"/>
      <c r="FP202" s="62"/>
      <c r="FQ202" s="62"/>
      <c r="FR202" s="62"/>
      <c r="FS202" s="62"/>
      <c r="FT202" s="62"/>
      <c r="FU202" s="62"/>
      <c r="FV202" s="62"/>
      <c r="FW202" s="62"/>
      <c r="FX202" s="62"/>
      <c r="FY202" s="62"/>
      <c r="FZ202" s="62"/>
      <c r="GA202" s="62"/>
      <c r="GB202" s="62"/>
      <c r="GC202" s="62"/>
      <c r="GD202" s="62"/>
      <c r="GE202" s="62"/>
      <c r="GF202" s="62"/>
      <c r="GG202" s="62"/>
      <c r="GH202" s="62"/>
      <c r="GI202" s="62"/>
      <c r="GJ202" s="62"/>
      <c r="GK202" s="62"/>
      <c r="GL202" s="62"/>
      <c r="GM202" s="62"/>
      <c r="GN202" s="62"/>
      <c r="GO202" s="62"/>
      <c r="GP202" s="62"/>
      <c r="GQ202" s="62"/>
      <c r="GR202" s="62"/>
      <c r="GS202" s="62"/>
      <c r="GT202" s="62"/>
      <c r="GU202" s="62"/>
      <c r="GV202" s="62"/>
      <c r="GW202" s="62"/>
      <c r="GX202" s="62"/>
      <c r="GY202" s="62"/>
      <c r="GZ202" s="62"/>
      <c r="HA202" s="62"/>
      <c r="HB202" s="62"/>
      <c r="HC202" s="62"/>
      <c r="HD202" s="62"/>
      <c r="HE202" s="62"/>
      <c r="HF202" s="62"/>
      <c r="HG202" s="62"/>
      <c r="HH202" s="62"/>
      <c r="HI202" s="62"/>
      <c r="HJ202" s="62"/>
      <c r="HK202" s="62"/>
      <c r="HL202" s="62"/>
      <c r="HM202" s="62"/>
      <c r="HN202" s="62"/>
      <c r="HO202" s="62"/>
      <c r="HP202" s="62"/>
      <c r="HQ202" s="62"/>
      <c r="HR202" s="62"/>
      <c r="HS202" s="62"/>
      <c r="HT202" s="62"/>
      <c r="HU202" s="62"/>
      <c r="HV202" s="62"/>
      <c r="HW202" s="62"/>
      <c r="HX202" s="62"/>
      <c r="HY202" s="62"/>
      <c r="HZ202" s="62"/>
      <c r="IA202" s="62"/>
      <c r="IB202" s="62"/>
      <c r="IC202" s="62"/>
      <c r="ID202" s="62"/>
      <c r="IE202" s="62"/>
      <c r="IF202" s="62"/>
      <c r="IG202" s="62"/>
      <c r="IH202" s="62"/>
      <c r="II202" s="62"/>
      <c r="IJ202" s="62"/>
      <c r="IK202" s="62"/>
      <c r="IL202" s="62"/>
      <c r="IM202" s="62"/>
      <c r="IN202" s="62"/>
      <c r="IO202" s="62"/>
      <c r="IP202" s="62"/>
      <c r="IQ202" s="62"/>
      <c r="IR202" s="62"/>
      <c r="IS202" s="62"/>
      <c r="IT202" s="62"/>
      <c r="IU202" s="62"/>
      <c r="IV202" s="62"/>
    </row>
    <row r="203" spans="1:256" ht="12.75">
      <c r="A203" s="1" t="s">
        <v>148</v>
      </c>
      <c r="B203" s="51">
        <f>B200/$B$7*COS(B61)</f>
        <v>-0.04483007161284912</v>
      </c>
      <c r="C203" s="51">
        <f>C200/$B$7*COS(C61)</f>
        <v>0.39199336286362507</v>
      </c>
      <c r="D203" s="51">
        <f>D200/$B$7*COS(D61)</f>
        <v>0.3344632874393916</v>
      </c>
      <c r="E203" s="51">
        <f>E200/$B$7*COS(E61)</f>
        <v>0.16599348631680014</v>
      </c>
      <c r="F203" s="51">
        <f>F200/$B$7*COS(F61)</f>
        <v>0.0644976108852802</v>
      </c>
      <c r="G203" s="51">
        <f>G200/$B$7*COS(G61)</f>
        <v>0.016574838944710183</v>
      </c>
      <c r="H203" s="51">
        <f>H200/$B$7*COS(H61)</f>
        <v>-0.0006693964486448541</v>
      </c>
      <c r="I203" s="51">
        <f>I200/$B$7*COS(I61)</f>
        <v>-2.9457267264893836E-05</v>
      </c>
      <c r="J203" s="51">
        <f>J200/$B$7*COS(J61)</f>
        <v>0.011774821837241944</v>
      </c>
      <c r="K203" s="51">
        <f>K200/$B$7*COS(K61)</f>
        <v>0.030391755687692833</v>
      </c>
      <c r="L203" s="51">
        <f>L200/$B$7*COS(L61)</f>
        <v>0.05191809538715047</v>
      </c>
      <c r="M203" s="51">
        <f>M200/$B$7*COS(M61)</f>
        <v>0.07242638127471993</v>
      </c>
      <c r="N203" s="51">
        <f>N200/$B$7*COS(N61)</f>
        <v>0.0886406065454694</v>
      </c>
      <c r="O203" s="51">
        <f>O200/$B$7*COS(O61)</f>
        <v>0.09907090214222952</v>
      </c>
      <c r="P203" s="51">
        <f>P200/$B$7*COS(P61)</f>
        <v>0.10462367179081059</v>
      </c>
      <c r="Q203" s="51">
        <f>Q200/$B$7*COS(Q61)</f>
        <v>0.10827569688044573</v>
      </c>
      <c r="R203" s="51">
        <f>R200/$B$7*COS(R61)</f>
        <v>0.1143995439600507</v>
      </c>
      <c r="S203" s="51">
        <f>S200/$B$7*COS(S61)</f>
        <v>0.12871816814681133</v>
      </c>
      <c r="T203" s="51">
        <f>T200/$B$7*COS(T61)</f>
        <v>0.15965806315340753</v>
      </c>
      <c r="U203" s="51">
        <f>U200/$B$7*COS(U61)</f>
        <v>0.22179633185957134</v>
      </c>
      <c r="V203" s="51">
        <f>V200/$B$7*COS(V61)</f>
        <v>0.3413876302799112</v>
      </c>
      <c r="W203" s="51">
        <f>W200/$B$7*COS(W61)</f>
        <v>0.5511804824914549</v>
      </c>
      <c r="X203" s="51">
        <f>X200/$B$7*COS(X61)</f>
        <v>0.767358068678688</v>
      </c>
      <c r="Y203" s="51">
        <f>Y200/$B$7*COS(Y61)</f>
        <v>0.3883924606886953</v>
      </c>
      <c r="Z203" s="51">
        <f>Z200/$B$7*COS(Z61)</f>
        <v>-0.0448300716128497</v>
      </c>
      <c r="AA203" s="51">
        <f>AA200/$B$7*COS(AA61)</f>
        <v>0</v>
      </c>
      <c r="AB203" s="62"/>
      <c r="AC203" s="62"/>
      <c r="AD203" s="62"/>
      <c r="AE203" s="62"/>
      <c r="AF203" s="62"/>
      <c r="AG203" s="62"/>
      <c r="AH203" s="62"/>
      <c r="AI203" s="62"/>
      <c r="AJ203" s="62"/>
      <c r="AK203" s="62"/>
      <c r="AL203" s="62"/>
      <c r="AM203" s="62"/>
      <c r="AN203" s="62"/>
      <c r="AO203" s="62"/>
      <c r="AP203" s="62"/>
      <c r="AQ203" s="62"/>
      <c r="AR203" s="62"/>
      <c r="AS203" s="62"/>
      <c r="AT203" s="62"/>
      <c r="AU203" s="62"/>
      <c r="AV203" s="62"/>
      <c r="AW203" s="62"/>
      <c r="AX203" s="62"/>
      <c r="AY203" s="62"/>
      <c r="AZ203" s="62"/>
      <c r="BA203" s="62"/>
      <c r="BB203" s="62"/>
      <c r="BC203" s="62"/>
      <c r="BD203" s="62"/>
      <c r="BE203" s="62"/>
      <c r="BF203" s="62"/>
      <c r="BG203" s="62"/>
      <c r="BH203" s="62"/>
      <c r="BI203" s="62"/>
      <c r="BJ203" s="62"/>
      <c r="BK203" s="62"/>
      <c r="BL203" s="62"/>
      <c r="BM203" s="62"/>
      <c r="BN203" s="62"/>
      <c r="BO203" s="62"/>
      <c r="BP203" s="62"/>
      <c r="BQ203" s="62"/>
      <c r="BR203" s="62"/>
      <c r="BS203" s="62"/>
      <c r="BT203" s="62"/>
      <c r="BU203" s="62"/>
      <c r="BV203" s="62"/>
      <c r="BW203" s="62"/>
      <c r="BX203" s="62"/>
      <c r="BY203" s="62"/>
      <c r="BZ203" s="62"/>
      <c r="CA203" s="62"/>
      <c r="CB203" s="62"/>
      <c r="CC203" s="62"/>
      <c r="CD203" s="62"/>
      <c r="CE203" s="62"/>
      <c r="CF203" s="62"/>
      <c r="CG203" s="62"/>
      <c r="CH203" s="62"/>
      <c r="CI203" s="62"/>
      <c r="CJ203" s="62"/>
      <c r="CK203" s="62"/>
      <c r="CL203" s="62"/>
      <c r="CM203" s="62"/>
      <c r="CN203" s="62"/>
      <c r="CO203" s="62"/>
      <c r="CP203" s="62"/>
      <c r="CQ203" s="62"/>
      <c r="CR203" s="62"/>
      <c r="CS203" s="62"/>
      <c r="CT203" s="62"/>
      <c r="CU203" s="62"/>
      <c r="CV203" s="62"/>
      <c r="CW203" s="62"/>
      <c r="CX203" s="62"/>
      <c r="CY203" s="62"/>
      <c r="CZ203" s="62"/>
      <c r="DA203" s="62"/>
      <c r="DB203" s="62"/>
      <c r="DC203" s="62"/>
      <c r="DD203" s="62"/>
      <c r="DE203" s="62"/>
      <c r="DF203" s="62"/>
      <c r="DG203" s="62"/>
      <c r="DH203" s="62"/>
      <c r="DI203" s="62"/>
      <c r="DJ203" s="62"/>
      <c r="DK203" s="62"/>
      <c r="DL203" s="62"/>
      <c r="DM203" s="62"/>
      <c r="DN203" s="62"/>
      <c r="DO203" s="62"/>
      <c r="DP203" s="62"/>
      <c r="DQ203" s="62"/>
      <c r="DR203" s="62"/>
      <c r="DS203" s="62"/>
      <c r="DT203" s="62"/>
      <c r="DU203" s="62"/>
      <c r="DV203" s="62"/>
      <c r="DW203" s="62"/>
      <c r="DX203" s="62"/>
      <c r="DY203" s="62"/>
      <c r="DZ203" s="62"/>
      <c r="EA203" s="62"/>
      <c r="EB203" s="62"/>
      <c r="EC203" s="62"/>
      <c r="ED203" s="62"/>
      <c r="EE203" s="62"/>
      <c r="EF203" s="62"/>
      <c r="EG203" s="62"/>
      <c r="EH203" s="62"/>
      <c r="EI203" s="62"/>
      <c r="EJ203" s="62"/>
      <c r="EK203" s="62"/>
      <c r="EL203" s="62"/>
      <c r="EM203" s="62"/>
      <c r="EN203" s="62"/>
      <c r="EO203" s="62"/>
      <c r="EP203" s="62"/>
      <c r="EQ203" s="62"/>
      <c r="ER203" s="62"/>
      <c r="ES203" s="62"/>
      <c r="ET203" s="62"/>
      <c r="EU203" s="62"/>
      <c r="EV203" s="62"/>
      <c r="EW203" s="62"/>
      <c r="EX203" s="62"/>
      <c r="EY203" s="62"/>
      <c r="EZ203" s="62"/>
      <c r="FA203" s="62"/>
      <c r="FB203" s="62"/>
      <c r="FC203" s="62"/>
      <c r="FD203" s="62"/>
      <c r="FE203" s="62"/>
      <c r="FF203" s="62"/>
      <c r="FG203" s="62"/>
      <c r="FH203" s="62"/>
      <c r="FI203" s="62"/>
      <c r="FJ203" s="62"/>
      <c r="FK203" s="62"/>
      <c r="FL203" s="62"/>
      <c r="FM203" s="62"/>
      <c r="FN203" s="62"/>
      <c r="FO203" s="62"/>
      <c r="FP203" s="62"/>
      <c r="FQ203" s="62"/>
      <c r="FR203" s="62"/>
      <c r="FS203" s="62"/>
      <c r="FT203" s="62"/>
      <c r="FU203" s="62"/>
      <c r="FV203" s="62"/>
      <c r="FW203" s="62"/>
      <c r="FX203" s="62"/>
      <c r="FY203" s="62"/>
      <c r="FZ203" s="62"/>
      <c r="GA203" s="62"/>
      <c r="GB203" s="62"/>
      <c r="GC203" s="62"/>
      <c r="GD203" s="62"/>
      <c r="GE203" s="62"/>
      <c r="GF203" s="62"/>
      <c r="GG203" s="62"/>
      <c r="GH203" s="62"/>
      <c r="GI203" s="62"/>
      <c r="GJ203" s="62"/>
      <c r="GK203" s="62"/>
      <c r="GL203" s="62"/>
      <c r="GM203" s="62"/>
      <c r="GN203" s="62"/>
      <c r="GO203" s="62"/>
      <c r="GP203" s="62"/>
      <c r="GQ203" s="62"/>
      <c r="GR203" s="62"/>
      <c r="GS203" s="62"/>
      <c r="GT203" s="62"/>
      <c r="GU203" s="62"/>
      <c r="GV203" s="62"/>
      <c r="GW203" s="62"/>
      <c r="GX203" s="62"/>
      <c r="GY203" s="62"/>
      <c r="GZ203" s="62"/>
      <c r="HA203" s="62"/>
      <c r="HB203" s="62"/>
      <c r="HC203" s="62"/>
      <c r="HD203" s="62"/>
      <c r="HE203" s="62"/>
      <c r="HF203" s="62"/>
      <c r="HG203" s="62"/>
      <c r="HH203" s="62"/>
      <c r="HI203" s="62"/>
      <c r="HJ203" s="62"/>
      <c r="HK203" s="62"/>
      <c r="HL203" s="62"/>
      <c r="HM203" s="62"/>
      <c r="HN203" s="62"/>
      <c r="HO203" s="62"/>
      <c r="HP203" s="62"/>
      <c r="HQ203" s="62"/>
      <c r="HR203" s="62"/>
      <c r="HS203" s="62"/>
      <c r="HT203" s="62"/>
      <c r="HU203" s="62"/>
      <c r="HV203" s="62"/>
      <c r="HW203" s="62"/>
      <c r="HX203" s="62"/>
      <c r="HY203" s="62"/>
      <c r="HZ203" s="62"/>
      <c r="IA203" s="62"/>
      <c r="IB203" s="62"/>
      <c r="IC203" s="62"/>
      <c r="ID203" s="62"/>
      <c r="IE203" s="62"/>
      <c r="IF203" s="62"/>
      <c r="IG203" s="62"/>
      <c r="IH203" s="62"/>
      <c r="II203" s="62"/>
      <c r="IJ203" s="62"/>
      <c r="IK203" s="62"/>
      <c r="IL203" s="62"/>
      <c r="IM203" s="62"/>
      <c r="IN203" s="62"/>
      <c r="IO203" s="62"/>
      <c r="IP203" s="62"/>
      <c r="IQ203" s="62"/>
      <c r="IR203" s="62"/>
      <c r="IS203" s="62"/>
      <c r="IT203" s="62"/>
      <c r="IU203" s="62"/>
      <c r="IV203" s="62"/>
    </row>
    <row r="204" spans="1:256" ht="12.75">
      <c r="A204" s="2" t="s">
        <v>138</v>
      </c>
      <c r="B204" s="52">
        <f>B202*B76+B77*B203-B200*B68</f>
        <v>0</v>
      </c>
      <c r="C204" s="52">
        <f>C202*C76+C77*C203-C200*C68</f>
        <v>0</v>
      </c>
      <c r="D204" s="52">
        <f>D202*D76+D77*D203-D200*D68</f>
        <v>0</v>
      </c>
      <c r="E204" s="52">
        <f>E202*E76+E77*E203-E200*E68</f>
        <v>0</v>
      </c>
      <c r="F204" s="52">
        <f>F202*F76+F77*F203-F200*F68</f>
        <v>0</v>
      </c>
      <c r="G204" s="52">
        <f>G202*G76+G77*G203-G200*G68</f>
        <v>0</v>
      </c>
      <c r="H204" s="52">
        <f>H202*H76+H77*H203-H200*H68</f>
        <v>0</v>
      </c>
      <c r="I204" s="52">
        <f>I202*I76+I77*I203-I200*I68</f>
        <v>0</v>
      </c>
      <c r="J204" s="52">
        <f>J202*J76+J77*J203-J200*J68</f>
        <v>0</v>
      </c>
      <c r="K204" s="52">
        <f>K202*K76+K77*K203-K200*K68</f>
        <v>0</v>
      </c>
      <c r="L204" s="52">
        <f>L202*L76+L77*L203-L200*L68</f>
        <v>0</v>
      </c>
      <c r="M204" s="52">
        <f>M202*M76+M77*M203-M200*M68</f>
        <v>0</v>
      </c>
      <c r="N204" s="52">
        <f>N202*N76+N77*N203-N200*N68</f>
        <v>0</v>
      </c>
      <c r="O204" s="52">
        <f>O202*O76+O77*O203-O200*O68</f>
        <v>0</v>
      </c>
      <c r="P204" s="52">
        <f>P202*P76+P77*P203-P200*P68</f>
        <v>0</v>
      </c>
      <c r="Q204" s="52">
        <f>Q202*Q76+Q77*Q203-Q200*Q68</f>
        <v>0</v>
      </c>
      <c r="R204" s="52">
        <f>R202*R76+R77*R203-R200*R68</f>
        <v>0</v>
      </c>
      <c r="S204" s="52">
        <f>S202*S76+S77*S203-S200*S68</f>
        <v>2.0816681711721685E-16</v>
      </c>
      <c r="T204" s="52">
        <f>T202*T76+T77*T203-T200*T68</f>
        <v>3.2786273695961654E-16</v>
      </c>
      <c r="U204" s="52">
        <f>U202*U76+U77*U203-U200*U68</f>
        <v>0</v>
      </c>
      <c r="V204" s="52">
        <f>V202*V76+V77*V203-V200*V68</f>
        <v>0</v>
      </c>
      <c r="W204" s="52">
        <f>W202*W76+W77*W203-W200*W68</f>
        <v>0</v>
      </c>
      <c r="X204" s="52">
        <f>X202*X76+X77*X203-X200*X68</f>
        <v>0</v>
      </c>
      <c r="Y204" s="52">
        <f>Y202*Y76+Y77*Y203-Y200*Y68</f>
        <v>0</v>
      </c>
      <c r="Z204" s="52">
        <f>Z202*Z76+Z77*Z203-Z200*Z68</f>
        <v>0</v>
      </c>
      <c r="AA204" s="52">
        <f>AA202*AA76+AA77*AA203-AA200*AA68</f>
        <v>0</v>
      </c>
      <c r="AB204" s="62"/>
      <c r="AC204" s="62"/>
      <c r="AD204" s="62"/>
      <c r="AE204" s="62"/>
      <c r="AF204" s="62"/>
      <c r="AG204" s="62"/>
      <c r="AH204" s="62"/>
      <c r="AI204" s="62"/>
      <c r="AJ204" s="62"/>
      <c r="AK204" s="62"/>
      <c r="AL204" s="62"/>
      <c r="AM204" s="62"/>
      <c r="AN204" s="62"/>
      <c r="AO204" s="62"/>
      <c r="AP204" s="62"/>
      <c r="AQ204" s="62"/>
      <c r="AR204" s="62"/>
      <c r="AS204" s="62"/>
      <c r="AT204" s="62"/>
      <c r="AU204" s="62"/>
      <c r="AV204" s="62"/>
      <c r="AW204" s="62"/>
      <c r="AX204" s="62"/>
      <c r="AY204" s="62"/>
      <c r="AZ204" s="62"/>
      <c r="BA204" s="62"/>
      <c r="BB204" s="62"/>
      <c r="BC204" s="62"/>
      <c r="BD204" s="62"/>
      <c r="BE204" s="62"/>
      <c r="BF204" s="62"/>
      <c r="BG204" s="62"/>
      <c r="BH204" s="62"/>
      <c r="BI204" s="62"/>
      <c r="BJ204" s="62"/>
      <c r="BK204" s="62"/>
      <c r="BL204" s="62"/>
      <c r="BM204" s="62"/>
      <c r="BN204" s="62"/>
      <c r="BO204" s="62"/>
      <c r="BP204" s="62"/>
      <c r="BQ204" s="62"/>
      <c r="BR204" s="62"/>
      <c r="BS204" s="62"/>
      <c r="BT204" s="62"/>
      <c r="BU204" s="62"/>
      <c r="BV204" s="62"/>
      <c r="BW204" s="62"/>
      <c r="BX204" s="62"/>
      <c r="BY204" s="62"/>
      <c r="BZ204" s="62"/>
      <c r="CA204" s="62"/>
      <c r="CB204" s="62"/>
      <c r="CC204" s="62"/>
      <c r="CD204" s="62"/>
      <c r="CE204" s="62"/>
      <c r="CF204" s="62"/>
      <c r="CG204" s="62"/>
      <c r="CH204" s="62"/>
      <c r="CI204" s="62"/>
      <c r="CJ204" s="62"/>
      <c r="CK204" s="62"/>
      <c r="CL204" s="62"/>
      <c r="CM204" s="62"/>
      <c r="CN204" s="62"/>
      <c r="CO204" s="62"/>
      <c r="CP204" s="62"/>
      <c r="CQ204" s="62"/>
      <c r="CR204" s="62"/>
      <c r="CS204" s="62"/>
      <c r="CT204" s="62"/>
      <c r="CU204" s="62"/>
      <c r="CV204" s="62"/>
      <c r="CW204" s="62"/>
      <c r="CX204" s="62"/>
      <c r="CY204" s="62"/>
      <c r="CZ204" s="62"/>
      <c r="DA204" s="62"/>
      <c r="DB204" s="62"/>
      <c r="DC204" s="62"/>
      <c r="DD204" s="62"/>
      <c r="DE204" s="62"/>
      <c r="DF204" s="62"/>
      <c r="DG204" s="62"/>
      <c r="DH204" s="62"/>
      <c r="DI204" s="62"/>
      <c r="DJ204" s="62"/>
      <c r="DK204" s="62"/>
      <c r="DL204" s="62"/>
      <c r="DM204" s="62"/>
      <c r="DN204" s="62"/>
      <c r="DO204" s="62"/>
      <c r="DP204" s="62"/>
      <c r="DQ204" s="62"/>
      <c r="DR204" s="62"/>
      <c r="DS204" s="62"/>
      <c r="DT204" s="62"/>
      <c r="DU204" s="62"/>
      <c r="DV204" s="62"/>
      <c r="DW204" s="62"/>
      <c r="DX204" s="62"/>
      <c r="DY204" s="62"/>
      <c r="DZ204" s="62"/>
      <c r="EA204" s="62"/>
      <c r="EB204" s="62"/>
      <c r="EC204" s="62"/>
      <c r="ED204" s="62"/>
      <c r="EE204" s="62"/>
      <c r="EF204" s="62"/>
      <c r="EG204" s="62"/>
      <c r="EH204" s="62"/>
      <c r="EI204" s="62"/>
      <c r="EJ204" s="62"/>
      <c r="EK204" s="62"/>
      <c r="EL204" s="62"/>
      <c r="EM204" s="62"/>
      <c r="EN204" s="62"/>
      <c r="EO204" s="62"/>
      <c r="EP204" s="62"/>
      <c r="EQ204" s="62"/>
      <c r="ER204" s="62"/>
      <c r="ES204" s="62"/>
      <c r="ET204" s="62"/>
      <c r="EU204" s="62"/>
      <c r="EV204" s="62"/>
      <c r="EW204" s="62"/>
      <c r="EX204" s="62"/>
      <c r="EY204" s="62"/>
      <c r="EZ204" s="62"/>
      <c r="FA204" s="62"/>
      <c r="FB204" s="62"/>
      <c r="FC204" s="62"/>
      <c r="FD204" s="62"/>
      <c r="FE204" s="62"/>
      <c r="FF204" s="62"/>
      <c r="FG204" s="62"/>
      <c r="FH204" s="62"/>
      <c r="FI204" s="62"/>
      <c r="FJ204" s="62"/>
      <c r="FK204" s="62"/>
      <c r="FL204" s="62"/>
      <c r="FM204" s="62"/>
      <c r="FN204" s="62"/>
      <c r="FO204" s="62"/>
      <c r="FP204" s="62"/>
      <c r="FQ204" s="62"/>
      <c r="FR204" s="62"/>
      <c r="FS204" s="62"/>
      <c r="FT204" s="62"/>
      <c r="FU204" s="62"/>
      <c r="FV204" s="62"/>
      <c r="FW204" s="62"/>
      <c r="FX204" s="62"/>
      <c r="FY204" s="62"/>
      <c r="FZ204" s="62"/>
      <c r="GA204" s="62"/>
      <c r="GB204" s="62"/>
      <c r="GC204" s="62"/>
      <c r="GD204" s="62"/>
      <c r="GE204" s="62"/>
      <c r="GF204" s="62"/>
      <c r="GG204" s="62"/>
      <c r="GH204" s="62"/>
      <c r="GI204" s="62"/>
      <c r="GJ204" s="62"/>
      <c r="GK204" s="62"/>
      <c r="GL204" s="62"/>
      <c r="GM204" s="62"/>
      <c r="GN204" s="62"/>
      <c r="GO204" s="62"/>
      <c r="GP204" s="62"/>
      <c r="GQ204" s="62"/>
      <c r="GR204" s="62"/>
      <c r="GS204" s="62"/>
      <c r="GT204" s="62"/>
      <c r="GU204" s="62"/>
      <c r="GV204" s="62"/>
      <c r="GW204" s="62"/>
      <c r="GX204" s="62"/>
      <c r="GY204" s="62"/>
      <c r="GZ204" s="62"/>
      <c r="HA204" s="62"/>
      <c r="HB204" s="62"/>
      <c r="HC204" s="62"/>
      <c r="HD204" s="62"/>
      <c r="HE204" s="62"/>
      <c r="HF204" s="62"/>
      <c r="HG204" s="62"/>
      <c r="HH204" s="62"/>
      <c r="HI204" s="62"/>
      <c r="HJ204" s="62"/>
      <c r="HK204" s="62"/>
      <c r="HL204" s="62"/>
      <c r="HM204" s="62"/>
      <c r="HN204" s="62"/>
      <c r="HO204" s="62"/>
      <c r="HP204" s="62"/>
      <c r="HQ204" s="62"/>
      <c r="HR204" s="62"/>
      <c r="HS204" s="62"/>
      <c r="HT204" s="62"/>
      <c r="HU204" s="62"/>
      <c r="HV204" s="62"/>
      <c r="HW204" s="62"/>
      <c r="HX204" s="62"/>
      <c r="HY204" s="62"/>
      <c r="HZ204" s="62"/>
      <c r="IA204" s="62"/>
      <c r="IB204" s="62"/>
      <c r="IC204" s="62"/>
      <c r="ID204" s="62"/>
      <c r="IE204" s="62"/>
      <c r="IF204" s="62"/>
      <c r="IG204" s="62"/>
      <c r="IH204" s="62"/>
      <c r="II204" s="62"/>
      <c r="IJ204" s="62"/>
      <c r="IK204" s="62"/>
      <c r="IL204" s="62"/>
      <c r="IM204" s="62"/>
      <c r="IN204" s="62"/>
      <c r="IO204" s="62"/>
      <c r="IP204" s="62"/>
      <c r="IQ204" s="62"/>
      <c r="IR204" s="62"/>
      <c r="IS204" s="62"/>
      <c r="IT204" s="62"/>
      <c r="IU204" s="62"/>
      <c r="IV204" s="62"/>
    </row>
    <row r="205" spans="1:256" ht="12.75">
      <c r="A205" s="1" t="s">
        <v>145</v>
      </c>
      <c r="B205" s="51">
        <f>B198+B202</f>
        <v>-18.723960355815837</v>
      </c>
      <c r="C205" s="51">
        <f>C198+C202</f>
        <v>-29.746163411042925</v>
      </c>
      <c r="D205" s="51">
        <f>D198+D202</f>
        <v>-16.943338435601294</v>
      </c>
      <c r="E205" s="51">
        <f>E198+E202</f>
        <v>-9.091399017673318</v>
      </c>
      <c r="F205" s="51">
        <f>F198+F202</f>
        <v>-5.121761339511036</v>
      </c>
      <c r="G205" s="51">
        <f>G198+G202</f>
        <v>-2.711183678771003</v>
      </c>
      <c r="H205" s="51">
        <f>H198+H202</f>
        <v>-0.9576323581724774</v>
      </c>
      <c r="I205" s="51">
        <f>I198+I202</f>
        <v>0.41876910872485623</v>
      </c>
      <c r="J205" s="51">
        <f>J198+J202</f>
        <v>1.4762509447778545</v>
      </c>
      <c r="K205" s="51">
        <f>K198+K202</f>
        <v>2.205676994428447</v>
      </c>
      <c r="L205" s="51">
        <f>L198+L202</f>
        <v>2.5982951758835005</v>
      </c>
      <c r="M205" s="51">
        <f>M198+M202</f>
        <v>2.679620902707272</v>
      </c>
      <c r="N205" s="51">
        <f>N198+N202</f>
        <v>2.51928877018373</v>
      </c>
      <c r="O205" s="51">
        <f>O198+O202</f>
        <v>2.2173553855327</v>
      </c>
      <c r="P205" s="51">
        <f>P198+P202</f>
        <v>1.8767333024688193</v>
      </c>
      <c r="Q205" s="51">
        <f>Q198+Q202</f>
        <v>1.5810096658830624</v>
      </c>
      <c r="R205" s="51">
        <f>R198+R202</f>
        <v>1.3921209604770353</v>
      </c>
      <c r="S205" s="51">
        <f>S198+S202</f>
        <v>1.370836460368022</v>
      </c>
      <c r="T205" s="51">
        <f>T198+T202</f>
        <v>1.6242418282002353</v>
      </c>
      <c r="U205" s="51">
        <f>U198+U202</f>
        <v>2.41329741537219</v>
      </c>
      <c r="V205" s="51">
        <f>V198+V202</f>
        <v>4.435532898244098</v>
      </c>
      <c r="W205" s="51">
        <f>W198+W202</f>
        <v>9.514312057391708</v>
      </c>
      <c r="X205" s="51">
        <f>X198+X202</f>
        <v>20.422341006440487</v>
      </c>
      <c r="Y205" s="51">
        <f>Y198+Y202</f>
        <v>23.214378386286704</v>
      </c>
      <c r="Z205" s="51">
        <f>Z198+Z202</f>
        <v>-18.723960355815755</v>
      </c>
      <c r="AA205" s="51">
        <f>AA198+AA202</f>
        <v>0</v>
      </c>
      <c r="AB205" s="62"/>
      <c r="AC205" s="62"/>
      <c r="AD205" s="62"/>
      <c r="AE205" s="62"/>
      <c r="AF205" s="62"/>
      <c r="AG205" s="62"/>
      <c r="AH205" s="62"/>
      <c r="AI205" s="62"/>
      <c r="AJ205" s="62"/>
      <c r="AK205" s="62"/>
      <c r="AL205" s="62"/>
      <c r="AM205" s="62"/>
      <c r="AN205" s="62"/>
      <c r="AO205" s="62"/>
      <c r="AP205" s="62"/>
      <c r="AQ205" s="62"/>
      <c r="AR205" s="62"/>
      <c r="AS205" s="62"/>
      <c r="AT205" s="62"/>
      <c r="AU205" s="62"/>
      <c r="AV205" s="62"/>
      <c r="AW205" s="62"/>
      <c r="AX205" s="62"/>
      <c r="AY205" s="62"/>
      <c r="AZ205" s="62"/>
      <c r="BA205" s="62"/>
      <c r="BB205" s="62"/>
      <c r="BC205" s="62"/>
      <c r="BD205" s="62"/>
      <c r="BE205" s="62"/>
      <c r="BF205" s="62"/>
      <c r="BG205" s="62"/>
      <c r="BH205" s="62"/>
      <c r="BI205" s="62"/>
      <c r="BJ205" s="62"/>
      <c r="BK205" s="62"/>
      <c r="BL205" s="62"/>
      <c r="BM205" s="62"/>
      <c r="BN205" s="62"/>
      <c r="BO205" s="62"/>
      <c r="BP205" s="62"/>
      <c r="BQ205" s="62"/>
      <c r="BR205" s="62"/>
      <c r="BS205" s="62"/>
      <c r="BT205" s="62"/>
      <c r="BU205" s="62"/>
      <c r="BV205" s="62"/>
      <c r="BW205" s="62"/>
      <c r="BX205" s="62"/>
      <c r="BY205" s="62"/>
      <c r="BZ205" s="62"/>
      <c r="CA205" s="62"/>
      <c r="CB205" s="62"/>
      <c r="CC205" s="62"/>
      <c r="CD205" s="62"/>
      <c r="CE205" s="62"/>
      <c r="CF205" s="62"/>
      <c r="CG205" s="62"/>
      <c r="CH205" s="62"/>
      <c r="CI205" s="62"/>
      <c r="CJ205" s="62"/>
      <c r="CK205" s="62"/>
      <c r="CL205" s="62"/>
      <c r="CM205" s="62"/>
      <c r="CN205" s="62"/>
      <c r="CO205" s="62"/>
      <c r="CP205" s="62"/>
      <c r="CQ205" s="62"/>
      <c r="CR205" s="62"/>
      <c r="CS205" s="62"/>
      <c r="CT205" s="62"/>
      <c r="CU205" s="62"/>
      <c r="CV205" s="62"/>
      <c r="CW205" s="62"/>
      <c r="CX205" s="62"/>
      <c r="CY205" s="62"/>
      <c r="CZ205" s="62"/>
      <c r="DA205" s="62"/>
      <c r="DB205" s="62"/>
      <c r="DC205" s="62"/>
      <c r="DD205" s="62"/>
      <c r="DE205" s="62"/>
      <c r="DF205" s="62"/>
      <c r="DG205" s="62"/>
      <c r="DH205" s="62"/>
      <c r="DI205" s="62"/>
      <c r="DJ205" s="62"/>
      <c r="DK205" s="62"/>
      <c r="DL205" s="62"/>
      <c r="DM205" s="62"/>
      <c r="DN205" s="62"/>
      <c r="DO205" s="62"/>
      <c r="DP205" s="62"/>
      <c r="DQ205" s="62"/>
      <c r="DR205" s="62"/>
      <c r="DS205" s="62"/>
      <c r="DT205" s="62"/>
      <c r="DU205" s="62"/>
      <c r="DV205" s="62"/>
      <c r="DW205" s="62"/>
      <c r="DX205" s="62"/>
      <c r="DY205" s="62"/>
      <c r="DZ205" s="62"/>
      <c r="EA205" s="62"/>
      <c r="EB205" s="62"/>
      <c r="EC205" s="62"/>
      <c r="ED205" s="62"/>
      <c r="EE205" s="62"/>
      <c r="EF205" s="62"/>
      <c r="EG205" s="62"/>
      <c r="EH205" s="62"/>
      <c r="EI205" s="62"/>
      <c r="EJ205" s="62"/>
      <c r="EK205" s="62"/>
      <c r="EL205" s="62"/>
      <c r="EM205" s="62"/>
      <c r="EN205" s="62"/>
      <c r="EO205" s="62"/>
      <c r="EP205" s="62"/>
      <c r="EQ205" s="62"/>
      <c r="ER205" s="62"/>
      <c r="ES205" s="62"/>
      <c r="ET205" s="62"/>
      <c r="EU205" s="62"/>
      <c r="EV205" s="62"/>
      <c r="EW205" s="62"/>
      <c r="EX205" s="62"/>
      <c r="EY205" s="62"/>
      <c r="EZ205" s="62"/>
      <c r="FA205" s="62"/>
      <c r="FB205" s="62"/>
      <c r="FC205" s="62"/>
      <c r="FD205" s="62"/>
      <c r="FE205" s="62"/>
      <c r="FF205" s="62"/>
      <c r="FG205" s="62"/>
      <c r="FH205" s="62"/>
      <c r="FI205" s="62"/>
      <c r="FJ205" s="62"/>
      <c r="FK205" s="62"/>
      <c r="FL205" s="62"/>
      <c r="FM205" s="62"/>
      <c r="FN205" s="62"/>
      <c r="FO205" s="62"/>
      <c r="FP205" s="62"/>
      <c r="FQ205" s="62"/>
      <c r="FR205" s="62"/>
      <c r="FS205" s="62"/>
      <c r="FT205" s="62"/>
      <c r="FU205" s="62"/>
      <c r="FV205" s="62"/>
      <c r="FW205" s="62"/>
      <c r="FX205" s="62"/>
      <c r="FY205" s="62"/>
      <c r="FZ205" s="62"/>
      <c r="GA205" s="62"/>
      <c r="GB205" s="62"/>
      <c r="GC205" s="62"/>
      <c r="GD205" s="62"/>
      <c r="GE205" s="62"/>
      <c r="GF205" s="62"/>
      <c r="GG205" s="62"/>
      <c r="GH205" s="62"/>
      <c r="GI205" s="62"/>
      <c r="GJ205" s="62"/>
      <c r="GK205" s="62"/>
      <c r="GL205" s="62"/>
      <c r="GM205" s="62"/>
      <c r="GN205" s="62"/>
      <c r="GO205" s="62"/>
      <c r="GP205" s="62"/>
      <c r="GQ205" s="62"/>
      <c r="GR205" s="62"/>
      <c r="GS205" s="62"/>
      <c r="GT205" s="62"/>
      <c r="GU205" s="62"/>
      <c r="GV205" s="62"/>
      <c r="GW205" s="62"/>
      <c r="GX205" s="62"/>
      <c r="GY205" s="62"/>
      <c r="GZ205" s="62"/>
      <c r="HA205" s="62"/>
      <c r="HB205" s="62"/>
      <c r="HC205" s="62"/>
      <c r="HD205" s="62"/>
      <c r="HE205" s="62"/>
      <c r="HF205" s="62"/>
      <c r="HG205" s="62"/>
      <c r="HH205" s="62"/>
      <c r="HI205" s="62"/>
      <c r="HJ205" s="62"/>
      <c r="HK205" s="62"/>
      <c r="HL205" s="62"/>
      <c r="HM205" s="62"/>
      <c r="HN205" s="62"/>
      <c r="HO205" s="62"/>
      <c r="HP205" s="62"/>
      <c r="HQ205" s="62"/>
      <c r="HR205" s="62"/>
      <c r="HS205" s="62"/>
      <c r="HT205" s="62"/>
      <c r="HU205" s="62"/>
      <c r="HV205" s="62"/>
      <c r="HW205" s="62"/>
      <c r="HX205" s="62"/>
      <c r="HY205" s="62"/>
      <c r="HZ205" s="62"/>
      <c r="IA205" s="62"/>
      <c r="IB205" s="62"/>
      <c r="IC205" s="62"/>
      <c r="ID205" s="62"/>
      <c r="IE205" s="62"/>
      <c r="IF205" s="62"/>
      <c r="IG205" s="62"/>
      <c r="IH205" s="62"/>
      <c r="II205" s="62"/>
      <c r="IJ205" s="62"/>
      <c r="IK205" s="62"/>
      <c r="IL205" s="62"/>
      <c r="IM205" s="62"/>
      <c r="IN205" s="62"/>
      <c r="IO205" s="62"/>
      <c r="IP205" s="62"/>
      <c r="IQ205" s="62"/>
      <c r="IR205" s="62"/>
      <c r="IS205" s="62"/>
      <c r="IT205" s="62"/>
      <c r="IU205" s="62"/>
      <c r="IV205" s="62"/>
    </row>
    <row r="206" spans="1:256" ht="12.75">
      <c r="A206" s="1" t="s">
        <v>146</v>
      </c>
      <c r="B206" s="51">
        <f>B199+B203</f>
        <v>-0.09734161667720831</v>
      </c>
      <c r="C206" s="51">
        <f>C199+C203</f>
        <v>22.216356471498802</v>
      </c>
      <c r="D206" s="51">
        <f>D199+D203</f>
        <v>25.80038318369306</v>
      </c>
      <c r="E206" s="51">
        <f>E199+E203</f>
        <v>22.473399652236477</v>
      </c>
      <c r="F206" s="51">
        <f>F199+F203</f>
        <v>19.655553811770737</v>
      </c>
      <c r="G206" s="51">
        <f>G199+G203</f>
        <v>18.01836905873247</v>
      </c>
      <c r="H206" s="51">
        <f>H199+H203</f>
        <v>17.286294546505502</v>
      </c>
      <c r="I206" s="51">
        <f>I199+I203</f>
        <v>17.20737856630972</v>
      </c>
      <c r="J206" s="51">
        <f>J199+J203</f>
        <v>17.595454888971435</v>
      </c>
      <c r="K206" s="51">
        <f>K199+K203</f>
        <v>18.287802064254784</v>
      </c>
      <c r="L206" s="51">
        <f>L199+L203</f>
        <v>19.1234600114642</v>
      </c>
      <c r="M206" s="51">
        <f>M199+M203</f>
        <v>19.94928867020339</v>
      </c>
      <c r="N206" s="51">
        <f>N199+N203</f>
        <v>20.64620379120863</v>
      </c>
      <c r="O206" s="51">
        <f>O199+O203</f>
        <v>21.15683677373731</v>
      </c>
      <c r="P206" s="51">
        <f>P199+P203</f>
        <v>21.493414151995797</v>
      </c>
      <c r="Q206" s="51">
        <f>Q199+Q203</f>
        <v>21.72144241971079</v>
      </c>
      <c r="R206" s="51">
        <f>R199+R203</f>
        <v>21.93607180866642</v>
      </c>
      <c r="S206" s="51">
        <f>S199+S203</f>
        <v>22.252306777068924</v>
      </c>
      <c r="T206" s="51">
        <f>T199+T203</f>
        <v>22.820431273656894</v>
      </c>
      <c r="U206" s="51">
        <f>U199+U203</f>
        <v>23.866542116284357</v>
      </c>
      <c r="V206" s="51">
        <f>V199+V203</f>
        <v>25.70997746450167</v>
      </c>
      <c r="W206" s="51">
        <f>W199+W203</f>
        <v>28.317957967051164</v>
      </c>
      <c r="X206" s="51">
        <f>X199+X203</f>
        <v>27.741813936418943</v>
      </c>
      <c r="Y206" s="51">
        <f>Y199+Y203</f>
        <v>9.017846140855703</v>
      </c>
      <c r="Z206" s="51">
        <f>Z199+Z203</f>
        <v>-0.09734161667724098</v>
      </c>
      <c r="AA206" s="51">
        <f>AA199+AA203</f>
        <v>20.00000000000002</v>
      </c>
      <c r="AB206" s="62"/>
      <c r="AC206" s="62"/>
      <c r="AD206" s="62"/>
      <c r="AE206" s="62"/>
      <c r="AF206" s="62"/>
      <c r="AG206" s="62"/>
      <c r="AH206" s="62"/>
      <c r="AI206" s="62"/>
      <c r="AJ206" s="62"/>
      <c r="AK206" s="62"/>
      <c r="AL206" s="62"/>
      <c r="AM206" s="62"/>
      <c r="AN206" s="62"/>
      <c r="AO206" s="62"/>
      <c r="AP206" s="62"/>
      <c r="AQ206" s="62"/>
      <c r="AR206" s="62"/>
      <c r="AS206" s="62"/>
      <c r="AT206" s="62"/>
      <c r="AU206" s="62"/>
      <c r="AV206" s="62"/>
      <c r="AW206" s="62"/>
      <c r="AX206" s="62"/>
      <c r="AY206" s="62"/>
      <c r="AZ206" s="62"/>
      <c r="BA206" s="62"/>
      <c r="BB206" s="62"/>
      <c r="BC206" s="62"/>
      <c r="BD206" s="62"/>
      <c r="BE206" s="62"/>
      <c r="BF206" s="62"/>
      <c r="BG206" s="62"/>
      <c r="BH206" s="62"/>
      <c r="BI206" s="62"/>
      <c r="BJ206" s="62"/>
      <c r="BK206" s="62"/>
      <c r="BL206" s="62"/>
      <c r="BM206" s="62"/>
      <c r="BN206" s="62"/>
      <c r="BO206" s="62"/>
      <c r="BP206" s="62"/>
      <c r="BQ206" s="62"/>
      <c r="BR206" s="62"/>
      <c r="BS206" s="62"/>
      <c r="BT206" s="62"/>
      <c r="BU206" s="62"/>
      <c r="BV206" s="62"/>
      <c r="BW206" s="62"/>
      <c r="BX206" s="62"/>
      <c r="BY206" s="62"/>
      <c r="BZ206" s="62"/>
      <c r="CA206" s="62"/>
      <c r="CB206" s="62"/>
      <c r="CC206" s="62"/>
      <c r="CD206" s="62"/>
      <c r="CE206" s="62"/>
      <c r="CF206" s="62"/>
      <c r="CG206" s="62"/>
      <c r="CH206" s="62"/>
      <c r="CI206" s="62"/>
      <c r="CJ206" s="62"/>
      <c r="CK206" s="62"/>
      <c r="CL206" s="62"/>
      <c r="CM206" s="62"/>
      <c r="CN206" s="62"/>
      <c r="CO206" s="62"/>
      <c r="CP206" s="62"/>
      <c r="CQ206" s="62"/>
      <c r="CR206" s="62"/>
      <c r="CS206" s="62"/>
      <c r="CT206" s="62"/>
      <c r="CU206" s="62"/>
      <c r="CV206" s="62"/>
      <c r="CW206" s="62"/>
      <c r="CX206" s="62"/>
      <c r="CY206" s="62"/>
      <c r="CZ206" s="62"/>
      <c r="DA206" s="62"/>
      <c r="DB206" s="62"/>
      <c r="DC206" s="62"/>
      <c r="DD206" s="62"/>
      <c r="DE206" s="62"/>
      <c r="DF206" s="62"/>
      <c r="DG206" s="62"/>
      <c r="DH206" s="62"/>
      <c r="DI206" s="62"/>
      <c r="DJ206" s="62"/>
      <c r="DK206" s="62"/>
      <c r="DL206" s="62"/>
      <c r="DM206" s="62"/>
      <c r="DN206" s="62"/>
      <c r="DO206" s="62"/>
      <c r="DP206" s="62"/>
      <c r="DQ206" s="62"/>
      <c r="DR206" s="62"/>
      <c r="DS206" s="62"/>
      <c r="DT206" s="62"/>
      <c r="DU206" s="62"/>
      <c r="DV206" s="62"/>
      <c r="DW206" s="62"/>
      <c r="DX206" s="62"/>
      <c r="DY206" s="62"/>
      <c r="DZ206" s="62"/>
      <c r="EA206" s="62"/>
      <c r="EB206" s="62"/>
      <c r="EC206" s="62"/>
      <c r="ED206" s="62"/>
      <c r="EE206" s="62"/>
      <c r="EF206" s="62"/>
      <c r="EG206" s="62"/>
      <c r="EH206" s="62"/>
      <c r="EI206" s="62"/>
      <c r="EJ206" s="62"/>
      <c r="EK206" s="62"/>
      <c r="EL206" s="62"/>
      <c r="EM206" s="62"/>
      <c r="EN206" s="62"/>
      <c r="EO206" s="62"/>
      <c r="EP206" s="62"/>
      <c r="EQ206" s="62"/>
      <c r="ER206" s="62"/>
      <c r="ES206" s="62"/>
      <c r="ET206" s="62"/>
      <c r="EU206" s="62"/>
      <c r="EV206" s="62"/>
      <c r="EW206" s="62"/>
      <c r="EX206" s="62"/>
      <c r="EY206" s="62"/>
      <c r="EZ206" s="62"/>
      <c r="FA206" s="62"/>
      <c r="FB206" s="62"/>
      <c r="FC206" s="62"/>
      <c r="FD206" s="62"/>
      <c r="FE206" s="62"/>
      <c r="FF206" s="62"/>
      <c r="FG206" s="62"/>
      <c r="FH206" s="62"/>
      <c r="FI206" s="62"/>
      <c r="FJ206" s="62"/>
      <c r="FK206" s="62"/>
      <c r="FL206" s="62"/>
      <c r="FM206" s="62"/>
      <c r="FN206" s="62"/>
      <c r="FO206" s="62"/>
      <c r="FP206" s="62"/>
      <c r="FQ206" s="62"/>
      <c r="FR206" s="62"/>
      <c r="FS206" s="62"/>
      <c r="FT206" s="62"/>
      <c r="FU206" s="62"/>
      <c r="FV206" s="62"/>
      <c r="FW206" s="62"/>
      <c r="FX206" s="62"/>
      <c r="FY206" s="62"/>
      <c r="FZ206" s="62"/>
      <c r="GA206" s="62"/>
      <c r="GB206" s="62"/>
      <c r="GC206" s="62"/>
      <c r="GD206" s="62"/>
      <c r="GE206" s="62"/>
      <c r="GF206" s="62"/>
      <c r="GG206" s="62"/>
      <c r="GH206" s="62"/>
      <c r="GI206" s="62"/>
      <c r="GJ206" s="62"/>
      <c r="GK206" s="62"/>
      <c r="GL206" s="62"/>
      <c r="GM206" s="62"/>
      <c r="GN206" s="62"/>
      <c r="GO206" s="62"/>
      <c r="GP206" s="62"/>
      <c r="GQ206" s="62"/>
      <c r="GR206" s="62"/>
      <c r="GS206" s="62"/>
      <c r="GT206" s="62"/>
      <c r="GU206" s="62"/>
      <c r="GV206" s="62"/>
      <c r="GW206" s="62"/>
      <c r="GX206" s="62"/>
      <c r="GY206" s="62"/>
      <c r="GZ206" s="62"/>
      <c r="HA206" s="62"/>
      <c r="HB206" s="62"/>
      <c r="HC206" s="62"/>
      <c r="HD206" s="62"/>
      <c r="HE206" s="62"/>
      <c r="HF206" s="62"/>
      <c r="HG206" s="62"/>
      <c r="HH206" s="62"/>
      <c r="HI206" s="62"/>
      <c r="HJ206" s="62"/>
      <c r="HK206" s="62"/>
      <c r="HL206" s="62"/>
      <c r="HM206" s="62"/>
      <c r="HN206" s="62"/>
      <c r="HO206" s="62"/>
      <c r="HP206" s="62"/>
      <c r="HQ206" s="62"/>
      <c r="HR206" s="62"/>
      <c r="HS206" s="62"/>
      <c r="HT206" s="62"/>
      <c r="HU206" s="62"/>
      <c r="HV206" s="62"/>
      <c r="HW206" s="62"/>
      <c r="HX206" s="62"/>
      <c r="HY206" s="62"/>
      <c r="HZ206" s="62"/>
      <c r="IA206" s="62"/>
      <c r="IB206" s="62"/>
      <c r="IC206" s="62"/>
      <c r="ID206" s="62"/>
      <c r="IE206" s="62"/>
      <c r="IF206" s="62"/>
      <c r="IG206" s="62"/>
      <c r="IH206" s="62"/>
      <c r="II206" s="62"/>
      <c r="IJ206" s="62"/>
      <c r="IK206" s="62"/>
      <c r="IL206" s="62"/>
      <c r="IM206" s="62"/>
      <c r="IN206" s="62"/>
      <c r="IO206" s="62"/>
      <c r="IP206" s="62"/>
      <c r="IQ206" s="62"/>
      <c r="IR206" s="62"/>
      <c r="IS206" s="62"/>
      <c r="IT206" s="62"/>
      <c r="IU206" s="62"/>
      <c r="IV206" s="62"/>
    </row>
    <row r="207" spans="1:256" ht="12.75">
      <c r="A207" s="2" t="s">
        <v>138</v>
      </c>
      <c r="B207" s="52">
        <f>B205*B76+B77*B206-B180</f>
        <v>0</v>
      </c>
      <c r="C207" s="52">
        <f>C205*C76+C77*C206-C180</f>
        <v>0</v>
      </c>
      <c r="D207" s="52">
        <f>D205*D76+D77*D206-D180</f>
        <v>0</v>
      </c>
      <c r="E207" s="52">
        <f>E205*E76+E77*E206-E180</f>
        <v>0</v>
      </c>
      <c r="F207" s="52">
        <f>F205*F76+F77*F206-F180</f>
        <v>0</v>
      </c>
      <c r="G207" s="52">
        <f>G205*G76+G77*G206-G180</f>
        <v>0</v>
      </c>
      <c r="H207" s="52">
        <f>H205*H76+H77*H206-H180</f>
        <v>0</v>
      </c>
      <c r="I207" s="52">
        <f>I205*I76+I77*I206-I180</f>
        <v>0</v>
      </c>
      <c r="J207" s="52">
        <f>J205*J76+J77*J206-J180</f>
        <v>0</v>
      </c>
      <c r="K207" s="52">
        <f>K205*K76+K77*K206-K180</f>
        <v>0</v>
      </c>
      <c r="L207" s="52">
        <f>L205*L76+L77*L206-L180</f>
        <v>0</v>
      </c>
      <c r="M207" s="52">
        <f>M205*M76+M77*M206-M180</f>
        <v>0</v>
      </c>
      <c r="N207" s="52">
        <f>N205*N76+N77*N206-N180</f>
        <v>0</v>
      </c>
      <c r="O207" s="52">
        <f>O205*O76+O77*O206-O180</f>
        <v>0</v>
      </c>
      <c r="P207" s="52">
        <f>P205*P76+P77*P206-P180</f>
        <v>0</v>
      </c>
      <c r="Q207" s="52">
        <f>Q205*Q76+Q77*Q206-Q180</f>
        <v>0</v>
      </c>
      <c r="R207" s="52">
        <f>R205*R76+R77*R206-R180</f>
        <v>0</v>
      </c>
      <c r="S207" s="52">
        <f>S205*S76+S77*S206-S180</f>
        <v>2.1316282072803006E-14</v>
      </c>
      <c r="T207" s="52">
        <f>T205*T76+T77*T206-T180</f>
        <v>3.930189507173054E-14</v>
      </c>
      <c r="U207" s="52">
        <f>U205*U76+U77*U206-U180</f>
        <v>0</v>
      </c>
      <c r="V207" s="52">
        <f>V205*V76+V77*V206-V180</f>
        <v>0</v>
      </c>
      <c r="W207" s="52">
        <f>W205*W76+W77*W206-W180</f>
        <v>0</v>
      </c>
      <c r="X207" s="52">
        <f>X205*X76+X77*X206-X180</f>
        <v>0</v>
      </c>
      <c r="Y207" s="52">
        <f>Y205*Y76+Y77*Y206-Y180</f>
        <v>0</v>
      </c>
      <c r="Z207" s="52">
        <f>Z205*Z76+Z77*Z206-Z180</f>
        <v>0</v>
      </c>
      <c r="AA207" s="52">
        <f>AA205*AA76+AA77*AA206-AA180</f>
        <v>0</v>
      </c>
      <c r="AB207" s="62"/>
      <c r="AC207" s="62"/>
      <c r="AD207" s="62"/>
      <c r="AE207" s="62"/>
      <c r="AF207" s="62"/>
      <c r="AG207" s="62"/>
      <c r="AH207" s="62"/>
      <c r="AI207" s="62"/>
      <c r="AJ207" s="62"/>
      <c r="AK207" s="62"/>
      <c r="AL207" s="62"/>
      <c r="AM207" s="62"/>
      <c r="AN207" s="62"/>
      <c r="AO207" s="62"/>
      <c r="AP207" s="62"/>
      <c r="AQ207" s="62"/>
      <c r="AR207" s="62"/>
      <c r="AS207" s="62"/>
      <c r="AT207" s="62"/>
      <c r="AU207" s="62"/>
      <c r="AV207" s="62"/>
      <c r="AW207" s="62"/>
      <c r="AX207" s="62"/>
      <c r="AY207" s="62"/>
      <c r="AZ207" s="62"/>
      <c r="BA207" s="62"/>
      <c r="BB207" s="62"/>
      <c r="BC207" s="62"/>
      <c r="BD207" s="62"/>
      <c r="BE207" s="62"/>
      <c r="BF207" s="62"/>
      <c r="BG207" s="62"/>
      <c r="BH207" s="62"/>
      <c r="BI207" s="62"/>
      <c r="BJ207" s="62"/>
      <c r="BK207" s="62"/>
      <c r="BL207" s="62"/>
      <c r="BM207" s="62"/>
      <c r="BN207" s="62"/>
      <c r="BO207" s="62"/>
      <c r="BP207" s="62"/>
      <c r="BQ207" s="62"/>
      <c r="BR207" s="62"/>
      <c r="BS207" s="62"/>
      <c r="BT207" s="62"/>
      <c r="BU207" s="62"/>
      <c r="BV207" s="62"/>
      <c r="BW207" s="62"/>
      <c r="BX207" s="62"/>
      <c r="BY207" s="62"/>
      <c r="BZ207" s="62"/>
      <c r="CA207" s="62"/>
      <c r="CB207" s="62"/>
      <c r="CC207" s="62"/>
      <c r="CD207" s="62"/>
      <c r="CE207" s="62"/>
      <c r="CF207" s="62"/>
      <c r="CG207" s="62"/>
      <c r="CH207" s="62"/>
      <c r="CI207" s="62"/>
      <c r="CJ207" s="62"/>
      <c r="CK207" s="62"/>
      <c r="CL207" s="62"/>
      <c r="CM207" s="62"/>
      <c r="CN207" s="62"/>
      <c r="CO207" s="62"/>
      <c r="CP207" s="62"/>
      <c r="CQ207" s="62"/>
      <c r="CR207" s="62"/>
      <c r="CS207" s="62"/>
      <c r="CT207" s="62"/>
      <c r="CU207" s="62"/>
      <c r="CV207" s="62"/>
      <c r="CW207" s="62"/>
      <c r="CX207" s="62"/>
      <c r="CY207" s="62"/>
      <c r="CZ207" s="62"/>
      <c r="DA207" s="62"/>
      <c r="DB207" s="62"/>
      <c r="DC207" s="62"/>
      <c r="DD207" s="62"/>
      <c r="DE207" s="62"/>
      <c r="DF207" s="62"/>
      <c r="DG207" s="62"/>
      <c r="DH207" s="62"/>
      <c r="DI207" s="62"/>
      <c r="DJ207" s="62"/>
      <c r="DK207" s="62"/>
      <c r="DL207" s="62"/>
      <c r="DM207" s="62"/>
      <c r="DN207" s="62"/>
      <c r="DO207" s="62"/>
      <c r="DP207" s="62"/>
      <c r="DQ207" s="62"/>
      <c r="DR207" s="62"/>
      <c r="DS207" s="62"/>
      <c r="DT207" s="62"/>
      <c r="DU207" s="62"/>
      <c r="DV207" s="62"/>
      <c r="DW207" s="62"/>
      <c r="DX207" s="62"/>
      <c r="DY207" s="62"/>
      <c r="DZ207" s="62"/>
      <c r="EA207" s="62"/>
      <c r="EB207" s="62"/>
      <c r="EC207" s="62"/>
      <c r="ED207" s="62"/>
      <c r="EE207" s="62"/>
      <c r="EF207" s="62"/>
      <c r="EG207" s="62"/>
      <c r="EH207" s="62"/>
      <c r="EI207" s="62"/>
      <c r="EJ207" s="62"/>
      <c r="EK207" s="62"/>
      <c r="EL207" s="62"/>
      <c r="EM207" s="62"/>
      <c r="EN207" s="62"/>
      <c r="EO207" s="62"/>
      <c r="EP207" s="62"/>
      <c r="EQ207" s="62"/>
      <c r="ER207" s="62"/>
      <c r="ES207" s="62"/>
      <c r="ET207" s="62"/>
      <c r="EU207" s="62"/>
      <c r="EV207" s="62"/>
      <c r="EW207" s="62"/>
      <c r="EX207" s="62"/>
      <c r="EY207" s="62"/>
      <c r="EZ207" s="62"/>
      <c r="FA207" s="62"/>
      <c r="FB207" s="62"/>
      <c r="FC207" s="62"/>
      <c r="FD207" s="62"/>
      <c r="FE207" s="62"/>
      <c r="FF207" s="62"/>
      <c r="FG207" s="62"/>
      <c r="FH207" s="62"/>
      <c r="FI207" s="62"/>
      <c r="FJ207" s="62"/>
      <c r="FK207" s="62"/>
      <c r="FL207" s="62"/>
      <c r="FM207" s="62"/>
      <c r="FN207" s="62"/>
      <c r="FO207" s="62"/>
      <c r="FP207" s="62"/>
      <c r="FQ207" s="62"/>
      <c r="FR207" s="62"/>
      <c r="FS207" s="62"/>
      <c r="FT207" s="62"/>
      <c r="FU207" s="62"/>
      <c r="FV207" s="62"/>
      <c r="FW207" s="62"/>
      <c r="FX207" s="62"/>
      <c r="FY207" s="62"/>
      <c r="FZ207" s="62"/>
      <c r="GA207" s="62"/>
      <c r="GB207" s="62"/>
      <c r="GC207" s="62"/>
      <c r="GD207" s="62"/>
      <c r="GE207" s="62"/>
      <c r="GF207" s="62"/>
      <c r="GG207" s="62"/>
      <c r="GH207" s="62"/>
      <c r="GI207" s="62"/>
      <c r="GJ207" s="62"/>
      <c r="GK207" s="62"/>
      <c r="GL207" s="62"/>
      <c r="GM207" s="62"/>
      <c r="GN207" s="62"/>
      <c r="GO207" s="62"/>
      <c r="GP207" s="62"/>
      <c r="GQ207" s="62"/>
      <c r="GR207" s="62"/>
      <c r="GS207" s="62"/>
      <c r="GT207" s="62"/>
      <c r="GU207" s="62"/>
      <c r="GV207" s="62"/>
      <c r="GW207" s="62"/>
      <c r="GX207" s="62"/>
      <c r="GY207" s="62"/>
      <c r="GZ207" s="62"/>
      <c r="HA207" s="62"/>
      <c r="HB207" s="62"/>
      <c r="HC207" s="62"/>
      <c r="HD207" s="62"/>
      <c r="HE207" s="62"/>
      <c r="HF207" s="62"/>
      <c r="HG207" s="62"/>
      <c r="HH207" s="62"/>
      <c r="HI207" s="62"/>
      <c r="HJ207" s="62"/>
      <c r="HK207" s="62"/>
      <c r="HL207" s="62"/>
      <c r="HM207" s="62"/>
      <c r="HN207" s="62"/>
      <c r="HO207" s="62"/>
      <c r="HP207" s="62"/>
      <c r="HQ207" s="62"/>
      <c r="HR207" s="62"/>
      <c r="HS207" s="62"/>
      <c r="HT207" s="62"/>
      <c r="HU207" s="62"/>
      <c r="HV207" s="62"/>
      <c r="HW207" s="62"/>
      <c r="HX207" s="62"/>
      <c r="HY207" s="62"/>
      <c r="HZ207" s="62"/>
      <c r="IA207" s="62"/>
      <c r="IB207" s="62"/>
      <c r="IC207" s="62"/>
      <c r="ID207" s="62"/>
      <c r="IE207" s="62"/>
      <c r="IF207" s="62"/>
      <c r="IG207" s="62"/>
      <c r="IH207" s="62"/>
      <c r="II207" s="62"/>
      <c r="IJ207" s="62"/>
      <c r="IK207" s="62"/>
      <c r="IL207" s="62"/>
      <c r="IM207" s="62"/>
      <c r="IN207" s="62"/>
      <c r="IO207" s="62"/>
      <c r="IP207" s="62"/>
      <c r="IQ207" s="62"/>
      <c r="IR207" s="62"/>
      <c r="IS207" s="62"/>
      <c r="IT207" s="62"/>
      <c r="IU207" s="62"/>
      <c r="IV207" s="62"/>
    </row>
    <row r="208" spans="1:256" ht="12.75">
      <c r="A208" s="1" t="s">
        <v>149</v>
      </c>
      <c r="B208" s="46">
        <f>B205-B217</f>
        <v>-25.338580647237954</v>
      </c>
      <c r="C208" s="46">
        <f>C205-C217</f>
        <v>32.56687291010968</v>
      </c>
      <c r="D208" s="46">
        <f>D205-D217</f>
        <v>38.79048282388703</v>
      </c>
      <c r="E208" s="46">
        <f>E205-E217</f>
        <v>22.830037068507934</v>
      </c>
      <c r="F208" s="46">
        <f>F205-F217</f>
        <v>10.660258537950114</v>
      </c>
      <c r="G208" s="46">
        <f>G205-G217</f>
        <v>3.049434620082704</v>
      </c>
      <c r="H208" s="46">
        <f>H205-H217</f>
        <v>-1.4508428571611551</v>
      </c>
      <c r="I208" s="46">
        <f>I205-I217</f>
        <v>-4.773456601103891</v>
      </c>
      <c r="J208" s="46">
        <f>J205-J217</f>
        <v>-7.445940024415915</v>
      </c>
      <c r="K208" s="46">
        <f>K205-K217</f>
        <v>-9.896748567286142</v>
      </c>
      <c r="L208" s="46">
        <f>L205-L217</f>
        <v>-12.134586557781782</v>
      </c>
      <c r="M208" s="46">
        <f>M205-M217</f>
        <v>-13.856305616052309</v>
      </c>
      <c r="N208" s="46">
        <f>N205-N217</f>
        <v>-14.608155271415606</v>
      </c>
      <c r="O208" s="46">
        <f>O205-O217</f>
        <v>-13.989648244965826</v>
      </c>
      <c r="P208" s="46">
        <f>P205-P217</f>
        <v>-11.794202890981119</v>
      </c>
      <c r="Q208" s="46">
        <f>Q205-Q217</f>
        <v>-8.006942145701716</v>
      </c>
      <c r="R208" s="46">
        <f>R205-R217</f>
        <v>-2.6784734891500763</v>
      </c>
      <c r="S208" s="46">
        <f>S205-S217</f>
        <v>4.264838271053222</v>
      </c>
      <c r="T208" s="46">
        <f>T205-T217</f>
        <v>13.283786810357372</v>
      </c>
      <c r="U208" s="46">
        <f>U205-U217</f>
        <v>25.73067389999604</v>
      </c>
      <c r="V208" s="46">
        <f>V205-V217</f>
        <v>44.91600922001251</v>
      </c>
      <c r="W208" s="46">
        <f>W205-W217</f>
        <v>60.504156528022214</v>
      </c>
      <c r="X208" s="46">
        <f>X205-X217</f>
        <v>132.65279055718122</v>
      </c>
      <c r="Y208" s="46">
        <f>Y205-Y217</f>
        <v>93.4610890585636</v>
      </c>
      <c r="Z208" s="46">
        <f>Z205-Z217</f>
        <v>-25.338580647237947</v>
      </c>
      <c r="AA208" s="46" t="e">
        <f>AA205-AA217</f>
        <v>#DIV/0!</v>
      </c>
      <c r="AB208" s="61"/>
      <c r="AC208" s="61"/>
      <c r="AD208" s="61"/>
      <c r="AE208" s="61"/>
      <c r="AF208" s="61"/>
      <c r="AG208" s="61"/>
      <c r="AH208" s="61"/>
      <c r="AI208" s="61"/>
      <c r="AJ208" s="61"/>
      <c r="AK208" s="61"/>
      <c r="AL208" s="61"/>
      <c r="AM208" s="61"/>
      <c r="AN208" s="61"/>
      <c r="AO208" s="61"/>
      <c r="AP208" s="61"/>
      <c r="AQ208" s="61"/>
      <c r="AR208" s="61"/>
      <c r="AS208" s="61"/>
      <c r="AT208" s="61"/>
      <c r="AU208" s="61"/>
      <c r="AV208" s="61"/>
      <c r="AW208" s="61"/>
      <c r="AX208" s="61"/>
      <c r="AY208" s="61"/>
      <c r="AZ208" s="61"/>
      <c r="BA208" s="61"/>
      <c r="BB208" s="61"/>
      <c r="BC208" s="61"/>
      <c r="BD208" s="61"/>
      <c r="BE208" s="61"/>
      <c r="BF208" s="61"/>
      <c r="BG208" s="61"/>
      <c r="BH208" s="61"/>
      <c r="BI208" s="61"/>
      <c r="BJ208" s="61"/>
      <c r="BK208" s="61"/>
      <c r="BL208" s="61"/>
      <c r="BM208" s="61"/>
      <c r="BN208" s="61"/>
      <c r="BO208" s="61"/>
      <c r="BP208" s="61"/>
      <c r="BQ208" s="61"/>
      <c r="BR208" s="61"/>
      <c r="BS208" s="61"/>
      <c r="BT208" s="61"/>
      <c r="BU208" s="61"/>
      <c r="BV208" s="61"/>
      <c r="BW208" s="61"/>
      <c r="BX208" s="61"/>
      <c r="BY208" s="61"/>
      <c r="BZ208" s="61"/>
      <c r="CA208" s="61"/>
      <c r="CB208" s="61"/>
      <c r="CC208" s="61"/>
      <c r="CD208" s="61"/>
      <c r="CE208" s="61"/>
      <c r="CF208" s="61"/>
      <c r="CG208" s="61"/>
      <c r="CH208" s="61"/>
      <c r="CI208" s="61"/>
      <c r="CJ208" s="61"/>
      <c r="CK208" s="61"/>
      <c r="CL208" s="61"/>
      <c r="CM208" s="61"/>
      <c r="CN208" s="61"/>
      <c r="CO208" s="61"/>
      <c r="CP208" s="61"/>
      <c r="CQ208" s="61"/>
      <c r="CR208" s="61"/>
      <c r="CS208" s="61"/>
      <c r="CT208" s="61"/>
      <c r="CU208" s="61"/>
      <c r="CV208" s="61"/>
      <c r="CW208" s="61"/>
      <c r="CX208" s="61"/>
      <c r="CY208" s="61"/>
      <c r="CZ208" s="61"/>
      <c r="DA208" s="61"/>
      <c r="DB208" s="61"/>
      <c r="DC208" s="61"/>
      <c r="DD208" s="61"/>
      <c r="DE208" s="61"/>
      <c r="DF208" s="61"/>
      <c r="DG208" s="61"/>
      <c r="DH208" s="61"/>
      <c r="DI208" s="61"/>
      <c r="DJ208" s="61"/>
      <c r="DK208" s="61"/>
      <c r="DL208" s="61"/>
      <c r="DM208" s="61"/>
      <c r="DN208" s="61"/>
      <c r="DO208" s="61"/>
      <c r="DP208" s="61"/>
      <c r="DQ208" s="61"/>
      <c r="DR208" s="61"/>
      <c r="DS208" s="61"/>
      <c r="DT208" s="61"/>
      <c r="DU208" s="61"/>
      <c r="DV208" s="61"/>
      <c r="DW208" s="61"/>
      <c r="DX208" s="61"/>
      <c r="DY208" s="61"/>
      <c r="DZ208" s="61"/>
      <c r="EA208" s="61"/>
      <c r="EB208" s="61"/>
      <c r="EC208" s="61"/>
      <c r="ED208" s="61"/>
      <c r="EE208" s="61"/>
      <c r="EF208" s="61"/>
      <c r="EG208" s="61"/>
      <c r="EH208" s="61"/>
      <c r="EI208" s="61"/>
      <c r="EJ208" s="61"/>
      <c r="EK208" s="61"/>
      <c r="EL208" s="61"/>
      <c r="EM208" s="61"/>
      <c r="EN208" s="61"/>
      <c r="EO208" s="61"/>
      <c r="EP208" s="61"/>
      <c r="EQ208" s="61"/>
      <c r="ER208" s="61"/>
      <c r="ES208" s="61"/>
      <c r="ET208" s="61"/>
      <c r="EU208" s="61"/>
      <c r="EV208" s="61"/>
      <c r="EW208" s="61"/>
      <c r="EX208" s="61"/>
      <c r="EY208" s="61"/>
      <c r="EZ208" s="61"/>
      <c r="FA208" s="61"/>
      <c r="FB208" s="61"/>
      <c r="FC208" s="61"/>
      <c r="FD208" s="61"/>
      <c r="FE208" s="61"/>
      <c r="FF208" s="61"/>
      <c r="FG208" s="61"/>
      <c r="FH208" s="61"/>
      <c r="FI208" s="61"/>
      <c r="FJ208" s="61"/>
      <c r="FK208" s="61"/>
      <c r="FL208" s="61"/>
      <c r="FM208" s="61"/>
      <c r="FN208" s="61"/>
      <c r="FO208" s="61"/>
      <c r="FP208" s="61"/>
      <c r="FQ208" s="61"/>
      <c r="FR208" s="61"/>
      <c r="FS208" s="61"/>
      <c r="FT208" s="61"/>
      <c r="FU208" s="61"/>
      <c r="FV208" s="61"/>
      <c r="FW208" s="61"/>
      <c r="FX208" s="61"/>
      <c r="FY208" s="61"/>
      <c r="FZ208" s="61"/>
      <c r="GA208" s="61"/>
      <c r="GB208" s="61"/>
      <c r="GC208" s="61"/>
      <c r="GD208" s="61"/>
      <c r="GE208" s="61"/>
      <c r="GF208" s="61"/>
      <c r="GG208" s="61"/>
      <c r="GH208" s="61"/>
      <c r="GI208" s="61"/>
      <c r="GJ208" s="61"/>
      <c r="GK208" s="61"/>
      <c r="GL208" s="61"/>
      <c r="GM208" s="61"/>
      <c r="GN208" s="61"/>
      <c r="GO208" s="61"/>
      <c r="GP208" s="61"/>
      <c r="GQ208" s="61"/>
      <c r="GR208" s="61"/>
      <c r="GS208" s="61"/>
      <c r="GT208" s="61"/>
      <c r="GU208" s="61"/>
      <c r="GV208" s="61"/>
      <c r="GW208" s="61"/>
      <c r="GX208" s="61"/>
      <c r="GY208" s="61"/>
      <c r="GZ208" s="61"/>
      <c r="HA208" s="61"/>
      <c r="HB208" s="61"/>
      <c r="HC208" s="61"/>
      <c r="HD208" s="61"/>
      <c r="HE208" s="61"/>
      <c r="HF208" s="61"/>
      <c r="HG208" s="61"/>
      <c r="HH208" s="61"/>
      <c r="HI208" s="61"/>
      <c r="HJ208" s="61"/>
      <c r="HK208" s="61"/>
      <c r="HL208" s="61"/>
      <c r="HM208" s="61"/>
      <c r="HN208" s="61"/>
      <c r="HO208" s="61"/>
      <c r="HP208" s="61"/>
      <c r="HQ208" s="61"/>
      <c r="HR208" s="61"/>
      <c r="HS208" s="61"/>
      <c r="HT208" s="61"/>
      <c r="HU208" s="61"/>
      <c r="HV208" s="61"/>
      <c r="HW208" s="61"/>
      <c r="HX208" s="61"/>
      <c r="HY208" s="61"/>
      <c r="HZ208" s="61"/>
      <c r="IA208" s="61"/>
      <c r="IB208" s="61"/>
      <c r="IC208" s="61"/>
      <c r="ID208" s="61"/>
      <c r="IE208" s="61"/>
      <c r="IF208" s="61"/>
      <c r="IG208" s="61"/>
      <c r="IH208" s="61"/>
      <c r="II208" s="61"/>
      <c r="IJ208" s="61"/>
      <c r="IK208" s="61"/>
      <c r="IL208" s="61"/>
      <c r="IM208" s="61"/>
      <c r="IN208" s="61"/>
      <c r="IO208" s="61"/>
      <c r="IP208" s="61"/>
      <c r="IQ208" s="61"/>
      <c r="IR208" s="61"/>
      <c r="IS208" s="61"/>
      <c r="IT208" s="61"/>
      <c r="IU208" s="61"/>
      <c r="IV208" s="61"/>
    </row>
    <row r="209" spans="1:256" ht="12.75">
      <c r="A209" s="1" t="s">
        <v>150</v>
      </c>
      <c r="B209" s="46">
        <f>B206-B218</f>
        <v>162.82770537678385</v>
      </c>
      <c r="C209" s="46">
        <f>C206-C218</f>
        <v>279.6147542233053</v>
      </c>
      <c r="D209" s="46">
        <f>D206-D218</f>
        <v>185.25675398746841</v>
      </c>
      <c r="E209" s="46">
        <f>E206-E218</f>
        <v>119.79585987327941</v>
      </c>
      <c r="F209" s="46">
        <f>F206-F218</f>
        <v>85.68166477823326</v>
      </c>
      <c r="G209" s="46">
        <f>G206-G218</f>
        <v>65.98064899260147</v>
      </c>
      <c r="H209" s="46">
        <f>H206-H218</f>
        <v>58.57109692331886</v>
      </c>
      <c r="I209" s="46">
        <f>I206-I218</f>
        <v>51.54384019246742</v>
      </c>
      <c r="J209" s="46">
        <f>J206-J218</f>
        <v>47.6734529350486</v>
      </c>
      <c r="K209" s="46">
        <f>K206-K218</f>
        <v>45.2430518613375</v>
      </c>
      <c r="L209" s="46">
        <f>L206-L218</f>
        <v>43.30295141061855</v>
      </c>
      <c r="M209" s="46">
        <f>M206-M218</f>
        <v>41.20534507501094</v>
      </c>
      <c r="N209" s="46">
        <f>N206-N218</f>
        <v>38.607148892703805</v>
      </c>
      <c r="O209" s="46">
        <f>O206-O218</f>
        <v>35.46495362786579</v>
      </c>
      <c r="P209" s="46">
        <f>P206-P218</f>
        <v>31.93817477818979</v>
      </c>
      <c r="Q209" s="46">
        <f>Q206-Q218</f>
        <v>28.233222416730417</v>
      </c>
      <c r="R209" s="46">
        <f>R206-R218</f>
        <v>24.46433777714938</v>
      </c>
      <c r="S209" s="46">
        <f>S206-S218</f>
        <v>20.554844062550085</v>
      </c>
      <c r="T209" s="46">
        <f>T206-T218</f>
        <v>16.107743048120437</v>
      </c>
      <c r="U209" s="46">
        <f>U206-U218</f>
        <v>10.025537453873262</v>
      </c>
      <c r="V209" s="46">
        <f>V206-V218</f>
        <v>-0.7642739638327463</v>
      </c>
      <c r="W209" s="46">
        <f>W206-W218</f>
        <v>-12.132929906198072</v>
      </c>
      <c r="X209" s="46">
        <f>X206-X218</f>
        <v>-98.54684185385389</v>
      </c>
      <c r="Y209" s="46">
        <f>Y206-Y218</f>
        <v>-145.70303129194826</v>
      </c>
      <c r="Z209" s="46">
        <f>Z206-Z218</f>
        <v>162.8277053767831</v>
      </c>
      <c r="AA209" s="46" t="e">
        <f>AA206-AA218</f>
        <v>#DIV/0!</v>
      </c>
      <c r="AB209" s="61"/>
      <c r="AC209" s="61"/>
      <c r="AD209" s="61"/>
      <c r="AE209" s="61"/>
      <c r="AF209" s="61"/>
      <c r="AG209" s="61"/>
      <c r="AH209" s="61"/>
      <c r="AI209" s="61"/>
      <c r="AJ209" s="61"/>
      <c r="AK209" s="61"/>
      <c r="AL209" s="61"/>
      <c r="AM209" s="61"/>
      <c r="AN209" s="61"/>
      <c r="AO209" s="61"/>
      <c r="AP209" s="61"/>
      <c r="AQ209" s="61"/>
      <c r="AR209" s="61"/>
      <c r="AS209" s="61"/>
      <c r="AT209" s="61"/>
      <c r="AU209" s="61"/>
      <c r="AV209" s="61"/>
      <c r="AW209" s="61"/>
      <c r="AX209" s="61"/>
      <c r="AY209" s="61"/>
      <c r="AZ209" s="61"/>
      <c r="BA209" s="61"/>
      <c r="BB209" s="61"/>
      <c r="BC209" s="61"/>
      <c r="BD209" s="61"/>
      <c r="BE209" s="61"/>
      <c r="BF209" s="61"/>
      <c r="BG209" s="61"/>
      <c r="BH209" s="61"/>
      <c r="BI209" s="61"/>
      <c r="BJ209" s="61"/>
      <c r="BK209" s="61"/>
      <c r="BL209" s="61"/>
      <c r="BM209" s="61"/>
      <c r="BN209" s="61"/>
      <c r="BO209" s="61"/>
      <c r="BP209" s="61"/>
      <c r="BQ209" s="61"/>
      <c r="BR209" s="61"/>
      <c r="BS209" s="61"/>
      <c r="BT209" s="61"/>
      <c r="BU209" s="61"/>
      <c r="BV209" s="61"/>
      <c r="BW209" s="61"/>
      <c r="BX209" s="61"/>
      <c r="BY209" s="61"/>
      <c r="BZ209" s="61"/>
      <c r="CA209" s="61"/>
      <c r="CB209" s="61"/>
      <c r="CC209" s="61"/>
      <c r="CD209" s="61"/>
      <c r="CE209" s="61"/>
      <c r="CF209" s="61"/>
      <c r="CG209" s="61"/>
      <c r="CH209" s="61"/>
      <c r="CI209" s="61"/>
      <c r="CJ209" s="61"/>
      <c r="CK209" s="61"/>
      <c r="CL209" s="61"/>
      <c r="CM209" s="61"/>
      <c r="CN209" s="61"/>
      <c r="CO209" s="61"/>
      <c r="CP209" s="61"/>
      <c r="CQ209" s="61"/>
      <c r="CR209" s="61"/>
      <c r="CS209" s="61"/>
      <c r="CT209" s="61"/>
      <c r="CU209" s="61"/>
      <c r="CV209" s="61"/>
      <c r="CW209" s="61"/>
      <c r="CX209" s="61"/>
      <c r="CY209" s="61"/>
      <c r="CZ209" s="61"/>
      <c r="DA209" s="61"/>
      <c r="DB209" s="61"/>
      <c r="DC209" s="61"/>
      <c r="DD209" s="61"/>
      <c r="DE209" s="61"/>
      <c r="DF209" s="61"/>
      <c r="DG209" s="61"/>
      <c r="DH209" s="61"/>
      <c r="DI209" s="61"/>
      <c r="DJ209" s="61"/>
      <c r="DK209" s="61"/>
      <c r="DL209" s="61"/>
      <c r="DM209" s="61"/>
      <c r="DN209" s="61"/>
      <c r="DO209" s="61"/>
      <c r="DP209" s="61"/>
      <c r="DQ209" s="61"/>
      <c r="DR209" s="61"/>
      <c r="DS209" s="61"/>
      <c r="DT209" s="61"/>
      <c r="DU209" s="61"/>
      <c r="DV209" s="61"/>
      <c r="DW209" s="61"/>
      <c r="DX209" s="61"/>
      <c r="DY209" s="61"/>
      <c r="DZ209" s="61"/>
      <c r="EA209" s="61"/>
      <c r="EB209" s="61"/>
      <c r="EC209" s="61"/>
      <c r="ED209" s="61"/>
      <c r="EE209" s="61"/>
      <c r="EF209" s="61"/>
      <c r="EG209" s="61"/>
      <c r="EH209" s="61"/>
      <c r="EI209" s="61"/>
      <c r="EJ209" s="61"/>
      <c r="EK209" s="61"/>
      <c r="EL209" s="61"/>
      <c r="EM209" s="61"/>
      <c r="EN209" s="61"/>
      <c r="EO209" s="61"/>
      <c r="EP209" s="61"/>
      <c r="EQ209" s="61"/>
      <c r="ER209" s="61"/>
      <c r="ES209" s="61"/>
      <c r="ET209" s="61"/>
      <c r="EU209" s="61"/>
      <c r="EV209" s="61"/>
      <c r="EW209" s="61"/>
      <c r="EX209" s="61"/>
      <c r="EY209" s="61"/>
      <c r="EZ209" s="61"/>
      <c r="FA209" s="61"/>
      <c r="FB209" s="61"/>
      <c r="FC209" s="61"/>
      <c r="FD209" s="61"/>
      <c r="FE209" s="61"/>
      <c r="FF209" s="61"/>
      <c r="FG209" s="61"/>
      <c r="FH209" s="61"/>
      <c r="FI209" s="61"/>
      <c r="FJ209" s="61"/>
      <c r="FK209" s="61"/>
      <c r="FL209" s="61"/>
      <c r="FM209" s="61"/>
      <c r="FN209" s="61"/>
      <c r="FO209" s="61"/>
      <c r="FP209" s="61"/>
      <c r="FQ209" s="61"/>
      <c r="FR209" s="61"/>
      <c r="FS209" s="61"/>
      <c r="FT209" s="61"/>
      <c r="FU209" s="61"/>
      <c r="FV209" s="61"/>
      <c r="FW209" s="61"/>
      <c r="FX209" s="61"/>
      <c r="FY209" s="61"/>
      <c r="FZ209" s="61"/>
      <c r="GA209" s="61"/>
      <c r="GB209" s="61"/>
      <c r="GC209" s="61"/>
      <c r="GD209" s="61"/>
      <c r="GE209" s="61"/>
      <c r="GF209" s="61"/>
      <c r="GG209" s="61"/>
      <c r="GH209" s="61"/>
      <c r="GI209" s="61"/>
      <c r="GJ209" s="61"/>
      <c r="GK209" s="61"/>
      <c r="GL209" s="61"/>
      <c r="GM209" s="61"/>
      <c r="GN209" s="61"/>
      <c r="GO209" s="61"/>
      <c r="GP209" s="61"/>
      <c r="GQ209" s="61"/>
      <c r="GR209" s="61"/>
      <c r="GS209" s="61"/>
      <c r="GT209" s="61"/>
      <c r="GU209" s="61"/>
      <c r="GV209" s="61"/>
      <c r="GW209" s="61"/>
      <c r="GX209" s="61"/>
      <c r="GY209" s="61"/>
      <c r="GZ209" s="61"/>
      <c r="HA209" s="61"/>
      <c r="HB209" s="61"/>
      <c r="HC209" s="61"/>
      <c r="HD209" s="61"/>
      <c r="HE209" s="61"/>
      <c r="HF209" s="61"/>
      <c r="HG209" s="61"/>
      <c r="HH209" s="61"/>
      <c r="HI209" s="61"/>
      <c r="HJ209" s="61"/>
      <c r="HK209" s="61"/>
      <c r="HL209" s="61"/>
      <c r="HM209" s="61"/>
      <c r="HN209" s="61"/>
      <c r="HO209" s="61"/>
      <c r="HP209" s="61"/>
      <c r="HQ209" s="61"/>
      <c r="HR209" s="61"/>
      <c r="HS209" s="61"/>
      <c r="HT209" s="61"/>
      <c r="HU209" s="61"/>
      <c r="HV209" s="61"/>
      <c r="HW209" s="61"/>
      <c r="HX209" s="61"/>
      <c r="HY209" s="61"/>
      <c r="HZ209" s="61"/>
      <c r="IA209" s="61"/>
      <c r="IB209" s="61"/>
      <c r="IC209" s="61"/>
      <c r="ID209" s="61"/>
      <c r="IE209" s="61"/>
      <c r="IF209" s="61"/>
      <c r="IG209" s="61"/>
      <c r="IH209" s="61"/>
      <c r="II209" s="61"/>
      <c r="IJ209" s="61"/>
      <c r="IK209" s="61"/>
      <c r="IL209" s="61"/>
      <c r="IM209" s="61"/>
      <c r="IN209" s="61"/>
      <c r="IO209" s="61"/>
      <c r="IP209" s="61"/>
      <c r="IQ209" s="61"/>
      <c r="IR209" s="61"/>
      <c r="IS209" s="61"/>
      <c r="IT209" s="61"/>
      <c r="IU209" s="61"/>
      <c r="IV209" s="61"/>
    </row>
    <row r="210" spans="1:27" s="62" customFormat="1" ht="12.75">
      <c r="A210" s="52" t="s">
        <v>138</v>
      </c>
      <c r="B210" s="52">
        <f>B208*B76+B209*B77-B180</f>
        <v>0</v>
      </c>
      <c r="C210" s="52">
        <f>C208*C76+C209*C77-C180</f>
        <v>0</v>
      </c>
      <c r="D210" s="52">
        <f>D208*D76+D209*D77-D180</f>
        <v>0</v>
      </c>
      <c r="E210" s="52">
        <f>E208*E76+E209*E77-E180</f>
        <v>0</v>
      </c>
      <c r="F210" s="52">
        <f>F208*F76+F209*F77-F180</f>
        <v>0</v>
      </c>
      <c r="G210" s="52">
        <f>G208*G76+G209*G77-G180</f>
        <v>0</v>
      </c>
      <c r="H210" s="52">
        <f>H208*H76+H209*H77-H180</f>
        <v>0</v>
      </c>
      <c r="I210" s="52">
        <f>I208*I76+I209*I77-I180</f>
        <v>0</v>
      </c>
      <c r="J210" s="52">
        <f>J208*J76+J209*J77-J180</f>
        <v>0</v>
      </c>
      <c r="K210" s="52">
        <f>K208*K76+K209*K77-K180</f>
        <v>0</v>
      </c>
      <c r="L210" s="52">
        <f>L208*L76+L209*L77-L180</f>
        <v>0</v>
      </c>
      <c r="M210" s="52">
        <f>M208*M76+M209*M77-M180</f>
        <v>0</v>
      </c>
      <c r="N210" s="52">
        <f>N208*N76+N209*N77-N180</f>
        <v>0</v>
      </c>
      <c r="O210" s="52">
        <f>O208*O76+O209*O77-O180</f>
        <v>0</v>
      </c>
      <c r="P210" s="52">
        <f>P208*P76+P209*P77-P180</f>
        <v>0</v>
      </c>
      <c r="Q210" s="52">
        <f>Q208*Q76+Q209*Q77-Q180</f>
        <v>0</v>
      </c>
      <c r="R210" s="52">
        <f>R208*R76+R209*R77-R180</f>
        <v>0</v>
      </c>
      <c r="S210" s="52">
        <f>S208*S76+S209*S77-S180</f>
        <v>2.1316282072803006E-14</v>
      </c>
      <c r="T210" s="52">
        <f>T208*T76+T209*T77-T180</f>
        <v>3.907985046680551E-14</v>
      </c>
      <c r="U210" s="52">
        <f>U208*U76+U209*U77-U180</f>
        <v>0</v>
      </c>
      <c r="V210" s="52">
        <f>V208*V76+V209*V77-V180</f>
        <v>0</v>
      </c>
      <c r="W210" s="52">
        <f>W208*W76+W209*W77-W180</f>
        <v>0</v>
      </c>
      <c r="X210" s="52">
        <f>X208*X76+X209*X77-X180</f>
        <v>0</v>
      </c>
      <c r="Y210" s="52">
        <f>Y208*Y76+Y209*Y77-Y180</f>
        <v>0</v>
      </c>
      <c r="Z210" s="52">
        <f>Z208*Z76+Z209*Z77-Z180</f>
        <v>0</v>
      </c>
      <c r="AA210" s="52" t="e">
        <f>AA208*AA76+AA209*AA77-AA180</f>
        <v>#DIV/0!</v>
      </c>
    </row>
    <row r="211" spans="2:256" ht="12.75">
      <c r="B211" s="46"/>
      <c r="C211" s="46"/>
      <c r="D211" s="46"/>
      <c r="E211" s="46"/>
      <c r="F211" s="46"/>
      <c r="G211" s="46"/>
      <c r="H211" s="46"/>
      <c r="I211" s="46"/>
      <c r="J211" s="46"/>
      <c r="K211" s="46"/>
      <c r="L211" s="46"/>
      <c r="M211" s="46"/>
      <c r="N211" s="46"/>
      <c r="O211" s="46"/>
      <c r="P211" s="46"/>
      <c r="Q211" s="46"/>
      <c r="R211" s="46"/>
      <c r="S211" s="46"/>
      <c r="T211" s="46"/>
      <c r="U211" s="46"/>
      <c r="V211" s="46"/>
      <c r="W211" s="46"/>
      <c r="X211" s="46"/>
      <c r="Y211" s="46"/>
      <c r="Z211" s="46"/>
      <c r="AA211" s="46"/>
      <c r="AB211" s="61"/>
      <c r="AC211" s="61"/>
      <c r="AD211" s="61"/>
      <c r="AE211" s="61"/>
      <c r="AF211" s="61"/>
      <c r="AG211" s="61"/>
      <c r="AH211" s="61"/>
      <c r="AI211" s="61"/>
      <c r="AJ211" s="61"/>
      <c r="AK211" s="61"/>
      <c r="AL211" s="61"/>
      <c r="AM211" s="61"/>
      <c r="AN211" s="61"/>
      <c r="AO211" s="61"/>
      <c r="AP211" s="61"/>
      <c r="AQ211" s="61"/>
      <c r="AR211" s="61"/>
      <c r="AS211" s="61"/>
      <c r="AT211" s="61"/>
      <c r="AU211" s="61"/>
      <c r="AV211" s="61"/>
      <c r="AW211" s="61"/>
      <c r="AX211" s="61"/>
      <c r="AY211" s="61"/>
      <c r="AZ211" s="61"/>
      <c r="BA211" s="61"/>
      <c r="BB211" s="61"/>
      <c r="BC211" s="61"/>
      <c r="BD211" s="61"/>
      <c r="BE211" s="61"/>
      <c r="BF211" s="61"/>
      <c r="BG211" s="61"/>
      <c r="BH211" s="61"/>
      <c r="BI211" s="61"/>
      <c r="BJ211" s="61"/>
      <c r="BK211" s="61"/>
      <c r="BL211" s="61"/>
      <c r="BM211" s="61"/>
      <c r="BN211" s="61"/>
      <c r="BO211" s="61"/>
      <c r="BP211" s="61"/>
      <c r="BQ211" s="61"/>
      <c r="BR211" s="61"/>
      <c r="BS211" s="61"/>
      <c r="BT211" s="61"/>
      <c r="BU211" s="61"/>
      <c r="BV211" s="61"/>
      <c r="BW211" s="61"/>
      <c r="BX211" s="61"/>
      <c r="BY211" s="61"/>
      <c r="BZ211" s="61"/>
      <c r="CA211" s="61"/>
      <c r="CB211" s="61"/>
      <c r="CC211" s="61"/>
      <c r="CD211" s="61"/>
      <c r="CE211" s="61"/>
      <c r="CF211" s="61"/>
      <c r="CG211" s="61"/>
      <c r="CH211" s="61"/>
      <c r="CI211" s="61"/>
      <c r="CJ211" s="61"/>
      <c r="CK211" s="61"/>
      <c r="CL211" s="61"/>
      <c r="CM211" s="61"/>
      <c r="CN211" s="61"/>
      <c r="CO211" s="61"/>
      <c r="CP211" s="61"/>
      <c r="CQ211" s="61"/>
      <c r="CR211" s="61"/>
      <c r="CS211" s="61"/>
      <c r="CT211" s="61"/>
      <c r="CU211" s="61"/>
      <c r="CV211" s="61"/>
      <c r="CW211" s="61"/>
      <c r="CX211" s="61"/>
      <c r="CY211" s="61"/>
      <c r="CZ211" s="61"/>
      <c r="DA211" s="61"/>
      <c r="DB211" s="61"/>
      <c r="DC211" s="61"/>
      <c r="DD211" s="61"/>
      <c r="DE211" s="61"/>
      <c r="DF211" s="61"/>
      <c r="DG211" s="61"/>
      <c r="DH211" s="61"/>
      <c r="DI211" s="61"/>
      <c r="DJ211" s="61"/>
      <c r="DK211" s="61"/>
      <c r="DL211" s="61"/>
      <c r="DM211" s="61"/>
      <c r="DN211" s="61"/>
      <c r="DO211" s="61"/>
      <c r="DP211" s="61"/>
      <c r="DQ211" s="61"/>
      <c r="DR211" s="61"/>
      <c r="DS211" s="61"/>
      <c r="DT211" s="61"/>
      <c r="DU211" s="61"/>
      <c r="DV211" s="61"/>
      <c r="DW211" s="61"/>
      <c r="DX211" s="61"/>
      <c r="DY211" s="61"/>
      <c r="DZ211" s="61"/>
      <c r="EA211" s="61"/>
      <c r="EB211" s="61"/>
      <c r="EC211" s="61"/>
      <c r="ED211" s="61"/>
      <c r="EE211" s="61"/>
      <c r="EF211" s="61"/>
      <c r="EG211" s="61"/>
      <c r="EH211" s="61"/>
      <c r="EI211" s="61"/>
      <c r="EJ211" s="61"/>
      <c r="EK211" s="61"/>
      <c r="EL211" s="61"/>
      <c r="EM211" s="61"/>
      <c r="EN211" s="61"/>
      <c r="EO211" s="61"/>
      <c r="EP211" s="61"/>
      <c r="EQ211" s="61"/>
      <c r="ER211" s="61"/>
      <c r="ES211" s="61"/>
      <c r="ET211" s="61"/>
      <c r="EU211" s="61"/>
      <c r="EV211" s="61"/>
      <c r="EW211" s="61"/>
      <c r="EX211" s="61"/>
      <c r="EY211" s="61"/>
      <c r="EZ211" s="61"/>
      <c r="FA211" s="61"/>
      <c r="FB211" s="61"/>
      <c r="FC211" s="61"/>
      <c r="FD211" s="61"/>
      <c r="FE211" s="61"/>
      <c r="FF211" s="61"/>
      <c r="FG211" s="61"/>
      <c r="FH211" s="61"/>
      <c r="FI211" s="61"/>
      <c r="FJ211" s="61"/>
      <c r="FK211" s="61"/>
      <c r="FL211" s="61"/>
      <c r="FM211" s="61"/>
      <c r="FN211" s="61"/>
      <c r="FO211" s="61"/>
      <c r="FP211" s="61"/>
      <c r="FQ211" s="61"/>
      <c r="FR211" s="61"/>
      <c r="FS211" s="61"/>
      <c r="FT211" s="61"/>
      <c r="FU211" s="61"/>
      <c r="FV211" s="61"/>
      <c r="FW211" s="61"/>
      <c r="FX211" s="61"/>
      <c r="FY211" s="61"/>
      <c r="FZ211" s="61"/>
      <c r="GA211" s="61"/>
      <c r="GB211" s="61"/>
      <c r="GC211" s="61"/>
      <c r="GD211" s="61"/>
      <c r="GE211" s="61"/>
      <c r="GF211" s="61"/>
      <c r="GG211" s="61"/>
      <c r="GH211" s="61"/>
      <c r="GI211" s="61"/>
      <c r="GJ211" s="61"/>
      <c r="GK211" s="61"/>
      <c r="GL211" s="61"/>
      <c r="GM211" s="61"/>
      <c r="GN211" s="61"/>
      <c r="GO211" s="61"/>
      <c r="GP211" s="61"/>
      <c r="GQ211" s="61"/>
      <c r="GR211" s="61"/>
      <c r="GS211" s="61"/>
      <c r="GT211" s="61"/>
      <c r="GU211" s="61"/>
      <c r="GV211" s="61"/>
      <c r="GW211" s="61"/>
      <c r="GX211" s="61"/>
      <c r="GY211" s="61"/>
      <c r="GZ211" s="61"/>
      <c r="HA211" s="61"/>
      <c r="HB211" s="61"/>
      <c r="HC211" s="61"/>
      <c r="HD211" s="61"/>
      <c r="HE211" s="61"/>
      <c r="HF211" s="61"/>
      <c r="HG211" s="61"/>
      <c r="HH211" s="61"/>
      <c r="HI211" s="61"/>
      <c r="HJ211" s="61"/>
      <c r="HK211" s="61"/>
      <c r="HL211" s="61"/>
      <c r="HM211" s="61"/>
      <c r="HN211" s="61"/>
      <c r="HO211" s="61"/>
      <c r="HP211" s="61"/>
      <c r="HQ211" s="61"/>
      <c r="HR211" s="61"/>
      <c r="HS211" s="61"/>
      <c r="HT211" s="61"/>
      <c r="HU211" s="61"/>
      <c r="HV211" s="61"/>
      <c r="HW211" s="61"/>
      <c r="HX211" s="61"/>
      <c r="HY211" s="61"/>
      <c r="HZ211" s="61"/>
      <c r="IA211" s="61"/>
      <c r="IB211" s="61"/>
      <c r="IC211" s="61"/>
      <c r="ID211" s="61"/>
      <c r="IE211" s="61"/>
      <c r="IF211" s="61"/>
      <c r="IG211" s="61"/>
      <c r="IH211" s="61"/>
      <c r="II211" s="61"/>
      <c r="IJ211" s="61"/>
      <c r="IK211" s="61"/>
      <c r="IL211" s="61"/>
      <c r="IM211" s="61"/>
      <c r="IN211" s="61"/>
      <c r="IO211" s="61"/>
      <c r="IP211" s="61"/>
      <c r="IQ211" s="61"/>
      <c r="IR211" s="61"/>
      <c r="IS211" s="61"/>
      <c r="IT211" s="61"/>
      <c r="IU211" s="61"/>
      <c r="IV211" s="61"/>
    </row>
    <row r="212" spans="1:27" s="62" customFormat="1" ht="12.75">
      <c r="A212" s="29" t="s">
        <v>120</v>
      </c>
      <c r="B212" s="29"/>
      <c r="C212" s="29"/>
      <c r="D212" s="29"/>
      <c r="E212" s="29"/>
      <c r="F212" s="29"/>
      <c r="G212" s="29"/>
      <c r="H212" s="29"/>
      <c r="I212" s="29"/>
      <c r="J212" s="29"/>
      <c r="K212" s="29"/>
      <c r="L212" s="29"/>
      <c r="M212" s="29"/>
      <c r="N212" s="29"/>
      <c r="O212" s="29"/>
      <c r="P212" s="29"/>
      <c r="Q212" s="29"/>
      <c r="R212" s="29"/>
      <c r="S212" s="29"/>
      <c r="T212" s="29"/>
      <c r="U212" s="29"/>
      <c r="V212" s="29"/>
      <c r="W212" s="29"/>
      <c r="X212" s="29"/>
      <c r="Y212" s="29"/>
      <c r="Z212" s="29"/>
      <c r="AA212" s="29"/>
    </row>
    <row r="213" spans="1:27" ht="12.75">
      <c r="A213" s="45" t="s">
        <v>116</v>
      </c>
      <c r="B213" s="1">
        <f>B198+B193+B166</f>
        <v>-95.72227589061949</v>
      </c>
      <c r="C213" s="1">
        <f>C198+C193+C166</f>
        <v>-142.01586990668233</v>
      </c>
      <c r="D213" s="1">
        <f>D198+D193+D166</f>
        <v>-85.274084610955</v>
      </c>
      <c r="E213" s="1">
        <f>E198+E193+E166</f>
        <v>-48.88270548443564</v>
      </c>
      <c r="F213" s="1">
        <f>F198+F193+F166</f>
        <v>-28.22949236254191</v>
      </c>
      <c r="G213" s="1">
        <f>G198+G193+G166</f>
        <v>-13.618168304346732</v>
      </c>
      <c r="H213" s="1">
        <f>H198+H193+H166</f>
        <v>-1.531973108147442</v>
      </c>
      <c r="I213" s="1">
        <f>I198+I193+I166</f>
        <v>8.870690108518836</v>
      </c>
      <c r="J213" s="1">
        <f>J198+J193+J166</f>
        <v>17.502091053197447</v>
      </c>
      <c r="K213" s="1">
        <f>K198+K193+K166</f>
        <v>24.026717675253472</v>
      </c>
      <c r="L213" s="1">
        <f>L198+L193+L166</f>
        <v>28.169280472356352</v>
      </c>
      <c r="M213" s="1">
        <f>M198+M193+M166</f>
        <v>29.873478518916244</v>
      </c>
      <c r="N213" s="1">
        <f>N198+N193+N166</f>
        <v>29.351912464785606</v>
      </c>
      <c r="O213" s="1">
        <f>O198+O193+O166</f>
        <v>27.02913524197022</v>
      </c>
      <c r="P213" s="1">
        <f>P198+P193+P166</f>
        <v>23.42075875730418</v>
      </c>
      <c r="Q213" s="1">
        <f>Q198+Q193+Q166</f>
        <v>19.03241096163947</v>
      </c>
      <c r="R213" s="1">
        <f>R198+R193+R166</f>
        <v>14.34062039874843</v>
      </c>
      <c r="S213" s="1">
        <f>S198+S193+S166</f>
        <v>9.867861605559787</v>
      </c>
      <c r="T213" s="1">
        <f>T198+T193+T166</f>
        <v>6.370226809896649</v>
      </c>
      <c r="U213" s="1">
        <f>U198+U193+U166</f>
        <v>5.282031632932775</v>
      </c>
      <c r="V213" s="1">
        <f>V198+V193+V166</f>
        <v>9.917605854303893</v>
      </c>
      <c r="W213" s="1">
        <f>W198+W193+W166</f>
        <v>28.440963519610833</v>
      </c>
      <c r="X213" s="1">
        <f>X198+X193+X166</f>
        <v>73.15449345128198</v>
      </c>
      <c r="Y213" s="1">
        <f>Y198+Y193+Y166</f>
        <v>84.38105015381683</v>
      </c>
      <c r="Z213" s="1">
        <f>Z198+Z193+Z166</f>
        <v>-95.7222758906191</v>
      </c>
      <c r="AA213" s="1">
        <f>AA198+AA193+AA166</f>
        <v>1</v>
      </c>
    </row>
    <row r="214" spans="1:27" ht="12.75">
      <c r="A214" s="1" t="s">
        <v>117</v>
      </c>
      <c r="B214" s="1">
        <f>B199+B194+B167+$L$6*$I$8</f>
        <v>-0.7615274508736292</v>
      </c>
      <c r="C214" s="1">
        <f>C199+C194+C167+$L$6*$I$8</f>
        <v>93.22428148065909</v>
      </c>
      <c r="D214" s="1">
        <f>D199+D194+D167+$L$6*$I$8</f>
        <v>105.55905189699828</v>
      </c>
      <c r="E214" s="1">
        <f>E199+E194+E167+$L$6*$I$8</f>
        <v>87.97754999205647</v>
      </c>
      <c r="F214" s="1">
        <f>F199+F194+F167+$L$6*$I$8</f>
        <v>73.29936663084318</v>
      </c>
      <c r="G214" s="1">
        <f>G199+G194+G167+$L$6*$I$8</f>
        <v>64.77393831133136</v>
      </c>
      <c r="H214" s="1">
        <f>H199+H194+H167+$L$6*$I$8</f>
        <v>61.35793052668812</v>
      </c>
      <c r="I214" s="1">
        <f>I199+I194+I167+$L$6*$I$8</f>
        <v>61.98871524234298</v>
      </c>
      <c r="J214" s="1">
        <f>J199+J194+J167+$L$6*$I$8</f>
        <v>65.79139952704648</v>
      </c>
      <c r="K214" s="1">
        <f>K199+K194+K167+$L$6*$I$8</f>
        <v>71.90956321903747</v>
      </c>
      <c r="L214" s="1">
        <f>L199+L194+L167+$L$6*$I$8</f>
        <v>79.42611904188445</v>
      </c>
      <c r="M214" s="1">
        <f>M199+M194+M167+$L$6*$I$8</f>
        <v>87.4070371910077</v>
      </c>
      <c r="N214" s="1">
        <f>N199+N194+N167+$L$6*$I$8</f>
        <v>95.03425982906823</v>
      </c>
      <c r="O214" s="1">
        <f>O199+O194+O167+$L$6*$I$8</f>
        <v>101.74529893037706</v>
      </c>
      <c r="P214" s="1">
        <f>P199+P194+P167+$L$6*$I$8</f>
        <v>107.28714479706572</v>
      </c>
      <c r="Q214" s="1">
        <f>Q199+Q194+Q167+$L$6*$I$8</f>
        <v>111.66502800731865</v>
      </c>
      <c r="R214" s="1">
        <f>R199+R194+R167+$L$6*$I$8</f>
        <v>115.05791146432003</v>
      </c>
      <c r="S214" s="1">
        <f>S199+S194+S167+$L$6*$I$8</f>
        <v>117.79028441786315</v>
      </c>
      <c r="T214" s="1">
        <f>T199+T194+T167+$L$6*$I$8</f>
        <v>120.40688666387123</v>
      </c>
      <c r="U214" s="1">
        <f>U199+U194+U167+$L$6*$I$8</f>
        <v>123.84597689366491</v>
      </c>
      <c r="V214" s="1">
        <f>V199+V194+V167+$L$6*$I$8</f>
        <v>129.49381502905527</v>
      </c>
      <c r="W214" s="1">
        <f>W199+W194+W167+$L$6*$I$8</f>
        <v>137.19928185003312</v>
      </c>
      <c r="X214" s="1">
        <f>X199+X194+X167+$L$6*$I$8</f>
        <v>129.78087098529332</v>
      </c>
      <c r="Y214" s="1">
        <f>Y199+Y194+Y167+$L$6*$I$8</f>
        <v>42.87138466992273</v>
      </c>
      <c r="Z214" s="1">
        <f>Z199+Z194+Z167+$L$6*$I$8</f>
        <v>-0.7615274508737429</v>
      </c>
      <c r="AA214" s="1">
        <f>AA199+AA194+AA167+$L$6*$I$8</f>
        <v>91.00000000000003</v>
      </c>
    </row>
    <row r="215" spans="1:256" ht="12.75">
      <c r="A215" s="1" t="s">
        <v>115</v>
      </c>
      <c r="B215" s="46">
        <f>B200*B68/B67+B195+B168-B166*(B83-B34)-B193*(B112-B34)-B198*(B75-B34)+B167*(B82-B33)+B194*(B111-B33)+$L$6*$I$8*(B82-B33)+B199*(B47-B33)</f>
        <v>543.3008742168735</v>
      </c>
      <c r="C215" s="46">
        <f>C200*C68/C67+C195+C168-C166*(C83-C34)-C193*(C112-C34)-C198*(C75-C34)+C167*(C82-C33)+C194*(C111-C33)+$L$6*$I$8*(C82-C33)+C199*(C47-C33)</f>
        <v>1042.1713411523679</v>
      </c>
      <c r="D215" s="46">
        <f>D200*D68/D67+D195+D168-D166*(D83-D34)-D193*(D112-D34)-D198*(D75-D34)+D167*(D82-D33)+D194*(D111-D33)+$L$6*$I$8*(D82-D33)+D199*(D47-D33)</f>
        <v>835.5460623486003</v>
      </c>
      <c r="E215" s="46">
        <f>E200*E68/E67+E195+E168-E166*(E83-E34)-E193*(E112-E34)-E198*(E75-E34)+E167*(E82-E33)+E194*(E111-E33)+$L$6*$I$8*(E82-E33)+E199*(E47-E33)</f>
        <v>620.4983376215208</v>
      </c>
      <c r="F215" s="46">
        <f>F200*F68/F67+F195+F168-F166*(F83-F34)-F193*(F112-F34)-F198*(F75-F34)+F167*(F82-F33)+F194*(F111-F33)+$L$6*$I$8*(F82-F33)+F199*(F47-F33)</f>
        <v>482.21522770701404</v>
      </c>
      <c r="G215" s="46">
        <f>G200*G68/G67+G195+G168-G166*(G83-G34)-G193*(G112-G34)-G198*(G75-G34)+G167*(G82-G33)+G194*(G111-G33)+$L$6*$I$8*(G82-G33)+G199*(G47-G33)</f>
        <v>386.408361393513</v>
      </c>
      <c r="H215" s="46">
        <f>H200*H68/H67+H195+H168-H166*(H83-H34)-H193*(H112-H34)-H198*(H75-H34)+H167*(H82-H33)+H194*(H111-H33)+$L$6*$I$8*(H82-H33)+H199*(H47-H33)</f>
        <v>359.5743894628067</v>
      </c>
      <c r="I215" s="46">
        <f>I200*I68/I67+I195+I168-I166*(I83-I34)-I193*(I112-I34)-I198*(I75-I34)+I167*(I82-I33)+I194*(I111-I33)+$L$6*$I$8*(I82-I33)+I199*(I47-I33)</f>
        <v>320.46050692645</v>
      </c>
      <c r="J215" s="46">
        <f>J200*J68/J67+J195+J168-J166*(J83-J34)-J193*(J112-J34)-J198*(J75-J34)+J167*(J82-J33)+J194*(J111-J33)+$L$6*$I$8*(J82-J33)+J199*(J47-J33)</f>
        <v>300.36698351676387</v>
      </c>
      <c r="K215" s="46">
        <f>K200*K68/K67+K195+K168-K166*(K83-K34)-K193*(K112-K34)-K198*(K75-K34)+K167*(K82-K33)+K194*(K111-K33)+$L$6*$I$8*(K82-K33)+K199*(K47-K33)</f>
        <v>288.97523225093283</v>
      </c>
      <c r="L215" s="46">
        <f>L200*L68/L67+L195+L168-L166*(L83-L34)-L193*(L112-L34)-L198*(L75-L34)+L167*(L82-L33)+L194*(L111-L33)+$L$6*$I$8*(L82-L33)+L199*(L47-L33)</f>
        <v>279.9341440242514</v>
      </c>
      <c r="M215" s="46">
        <f>M200*M68/M67+M195+M168-M166*(M83-M34)-M193*(M112-M34)-M198*(M75-M34)+M167*(M82-M33)+M194*(M111-M33)+$L$6*$I$8*(M82-M33)+M199*(M47-M33)</f>
        <v>267.44228157290826</v>
      </c>
      <c r="N215" s="46">
        <f>N200*N68/N67+N195+N168-N166*(N83-N34)-N193*(N112-N34)-N198*(N75-N34)+N167*(N82-N33)+N194*(N111-N33)+$L$6*$I$8*(N82-N33)+N199*(N47-N33)</f>
        <v>246.60130946066445</v>
      </c>
      <c r="O215" s="46">
        <f>O200*O68/O67+O195+O168-O166*(O83-O34)-O193*(O112-O34)-O198*(O75-O34)+O167*(O82-O33)+O194*(O111-O33)+$L$6*$I$8*(O82-O33)+O199*(O47-O33)</f>
        <v>214.17607476648607</v>
      </c>
      <c r="P215" s="46">
        <f>P200*P68/P67+P195+P168-P166*(P83-P34)-P193*(P112-P34)-P198*(P75-P34)+P167*(P82-P33)+P194*(P111-P33)+$L$6*$I$8*(P82-P33)+P199*(P47-P33)</f>
        <v>169.0255412973376</v>
      </c>
      <c r="Q215" s="46">
        <f>Q200*Q68/Q67+Q195+Q168-Q166*(Q83-Q34)-Q193*(Q112-Q34)-Q198*(Q75-Q34)+Q167*(Q82-Q33)+Q194*(Q111-Q33)+$L$6*$I$8*(Q82-Q33)+Q199*(Q47-Q33)</f>
        <v>111.91727683472652</v>
      </c>
      <c r="R215" s="46">
        <f>R200*R68/R67+R195+R168-R166*(R83-R34)-R193*(R112-R34)-R198*(R75-R34)+R167*(R82-R33)+R194*(R111-R33)+$L$6*$I$8*(R82-R33)+R199*(R47-R33)</f>
        <v>44.85739715260959</v>
      </c>
      <c r="S215" s="46">
        <f>S200*S68/S67+S195+S168-S166*(S83-S34)-S193*(S112-S34)-S198*(S75-S34)+S167*(S82-S33)+S194*(S111-S33)+$L$6*$I$8*(S82-S33)+S199*(S47-S33)</f>
        <v>-29.869506258129938</v>
      </c>
      <c r="T215" s="46">
        <f>T200*T68/T67+T195+T168-T166*(T83-T34)-T193*(T112-T34)-T198*(T75-T34)+T167*(T82-T33)+T194*(T111-T33)+$L$6*$I$8*(T82-T33)+T199*(T47-T33)</f>
        <v>-111.089706372423</v>
      </c>
      <c r="U215" s="46">
        <f>U200*U68/U67+U195+U168-U166*(U83-U34)-U193*(U112-U34)-U198*(U75-U34)+U167*(U82-U33)+U194*(U111-U33)+$L$6*$I$8*(U82-U33)+U199*(U47-U33)</f>
        <v>-201.22802662148675</v>
      </c>
      <c r="V215" s="46">
        <f>V200*V68/V67+V195+V168-V166*(V83-V34)-V193*(V112-V34)-V198*(V75-V34)+V167*(V82-V33)+V194*(V111-V33)+$L$6*$I$8*(V82-V33)+V199*(V47-V33)</f>
        <v>-310.49205262000226</v>
      </c>
      <c r="W215" s="46">
        <f>W200*W68/W67+W195+W168-W166*(W83-W34)-W193*(W112-W34)-W198*(W75-W34)+W167*(W82-W33)+W194*(W111-W33)+$L$6*$I$8*(W82-W33)+W199*(W47-W33)</f>
        <v>-346.033044132245</v>
      </c>
      <c r="X215" s="46">
        <f>X200*X68/X67+X195+X168-X166*(X83-X34)-X193*(X112-X34)-X198*(X75-X34)+X167*(X82-X33)+X194*(X111-X33)+$L$6*$I$8*(X82-X33)+X199*(X47-X33)</f>
        <v>-717.2766916509202</v>
      </c>
      <c r="Y215" s="46">
        <f>Y200*Y68/Y67+Y195+Y168-Y166*(Y83-Y34)-Y193*(Y112-Y34)-Y198*(Y75-Y34)+Y167*(Y82-Y33)+Y194*(Y111-Y33)+$L$6*$I$8*(Y82-Y33)+Y199*(Y47-Y33)</f>
        <v>-588.4801135066672</v>
      </c>
      <c r="Z215" s="46">
        <f>Z200*Z68/Z67+Z195+Z168-Z166*(Z83-Z34)-Z193*(Z112-Z34)-Z198*(Z75-Z34)+Z167*(Z82-Z33)+Z194*(Z111-Z33)+$L$6*$I$8*(Z82-Z33)+Z199*(Z47-Z33)</f>
        <v>543.3008742168711</v>
      </c>
      <c r="AA215" s="46" t="e">
        <f>AA200*AA68/AA67+AA195+AA168-AA166*(AA83-AA34)-AA193*(AA112-AA34)-AA198*(AA75-AA34)+AA167*(AA82-AA33)+AA194*(AA111-AA33)+$L$6*$I$8*(AA82-AA33)+AA199*(AA47-AA33)</f>
        <v>#DIV/0!</v>
      </c>
      <c r="AB215" s="61"/>
      <c r="AC215" s="61"/>
      <c r="AD215" s="61"/>
      <c r="AE215" s="61"/>
      <c r="AF215" s="61"/>
      <c r="AG215" s="61"/>
      <c r="AH215" s="61"/>
      <c r="AI215" s="61"/>
      <c r="AJ215" s="61"/>
      <c r="AK215" s="61"/>
      <c r="AL215" s="61"/>
      <c r="AM215" s="61"/>
      <c r="AN215" s="61"/>
      <c r="AO215" s="61"/>
      <c r="AP215" s="61"/>
      <c r="AQ215" s="61"/>
      <c r="AR215" s="61"/>
      <c r="AS215" s="61"/>
      <c r="AT215" s="61"/>
      <c r="AU215" s="61"/>
      <c r="AV215" s="61"/>
      <c r="AW215" s="61"/>
      <c r="AX215" s="61"/>
      <c r="AY215" s="61"/>
      <c r="AZ215" s="61"/>
      <c r="BA215" s="61"/>
      <c r="BB215" s="61"/>
      <c r="BC215" s="61"/>
      <c r="BD215" s="61"/>
      <c r="BE215" s="61"/>
      <c r="BF215" s="61"/>
      <c r="BG215" s="61"/>
      <c r="BH215" s="61"/>
      <c r="BI215" s="61"/>
      <c r="BJ215" s="61"/>
      <c r="BK215" s="61"/>
      <c r="BL215" s="61"/>
      <c r="BM215" s="61"/>
      <c r="BN215" s="61"/>
      <c r="BO215" s="61"/>
      <c r="BP215" s="61"/>
      <c r="BQ215" s="61"/>
      <c r="BR215" s="61"/>
      <c r="BS215" s="61"/>
      <c r="BT215" s="61"/>
      <c r="BU215" s="61"/>
      <c r="BV215" s="61"/>
      <c r="BW215" s="61"/>
      <c r="BX215" s="61"/>
      <c r="BY215" s="61"/>
      <c r="BZ215" s="61"/>
      <c r="CA215" s="61"/>
      <c r="CB215" s="61"/>
      <c r="CC215" s="61"/>
      <c r="CD215" s="61"/>
      <c r="CE215" s="61"/>
      <c r="CF215" s="61"/>
      <c r="CG215" s="61"/>
      <c r="CH215" s="61"/>
      <c r="CI215" s="61"/>
      <c r="CJ215" s="61"/>
      <c r="CK215" s="61"/>
      <c r="CL215" s="61"/>
      <c r="CM215" s="61"/>
      <c r="CN215" s="61"/>
      <c r="CO215" s="61"/>
      <c r="CP215" s="61"/>
      <c r="CQ215" s="61"/>
      <c r="CR215" s="61"/>
      <c r="CS215" s="61"/>
      <c r="CT215" s="61"/>
      <c r="CU215" s="61"/>
      <c r="CV215" s="61"/>
      <c r="CW215" s="61"/>
      <c r="CX215" s="61"/>
      <c r="CY215" s="61"/>
      <c r="CZ215" s="61"/>
      <c r="DA215" s="61"/>
      <c r="DB215" s="61"/>
      <c r="DC215" s="61"/>
      <c r="DD215" s="61"/>
      <c r="DE215" s="61"/>
      <c r="DF215" s="61"/>
      <c r="DG215" s="61"/>
      <c r="DH215" s="61"/>
      <c r="DI215" s="61"/>
      <c r="DJ215" s="61"/>
      <c r="DK215" s="61"/>
      <c r="DL215" s="61"/>
      <c r="DM215" s="61"/>
      <c r="DN215" s="61"/>
      <c r="DO215" s="61"/>
      <c r="DP215" s="61"/>
      <c r="DQ215" s="61"/>
      <c r="DR215" s="61"/>
      <c r="DS215" s="61"/>
      <c r="DT215" s="61"/>
      <c r="DU215" s="61"/>
      <c r="DV215" s="61"/>
      <c r="DW215" s="61"/>
      <c r="DX215" s="61"/>
      <c r="DY215" s="61"/>
      <c r="DZ215" s="61"/>
      <c r="EA215" s="61"/>
      <c r="EB215" s="61"/>
      <c r="EC215" s="61"/>
      <c r="ED215" s="61"/>
      <c r="EE215" s="61"/>
      <c r="EF215" s="61"/>
      <c r="EG215" s="61"/>
      <c r="EH215" s="61"/>
      <c r="EI215" s="61"/>
      <c r="EJ215" s="61"/>
      <c r="EK215" s="61"/>
      <c r="EL215" s="61"/>
      <c r="EM215" s="61"/>
      <c r="EN215" s="61"/>
      <c r="EO215" s="61"/>
      <c r="EP215" s="61"/>
      <c r="EQ215" s="61"/>
      <c r="ER215" s="61"/>
      <c r="ES215" s="61"/>
      <c r="ET215" s="61"/>
      <c r="EU215" s="61"/>
      <c r="EV215" s="61"/>
      <c r="EW215" s="61"/>
      <c r="EX215" s="61"/>
      <c r="EY215" s="61"/>
      <c r="EZ215" s="61"/>
      <c r="FA215" s="61"/>
      <c r="FB215" s="61"/>
      <c r="FC215" s="61"/>
      <c r="FD215" s="61"/>
      <c r="FE215" s="61"/>
      <c r="FF215" s="61"/>
      <c r="FG215" s="61"/>
      <c r="FH215" s="61"/>
      <c r="FI215" s="61"/>
      <c r="FJ215" s="61"/>
      <c r="FK215" s="61"/>
      <c r="FL215" s="61"/>
      <c r="FM215" s="61"/>
      <c r="FN215" s="61"/>
      <c r="FO215" s="61"/>
      <c r="FP215" s="61"/>
      <c r="FQ215" s="61"/>
      <c r="FR215" s="61"/>
      <c r="FS215" s="61"/>
      <c r="FT215" s="61"/>
      <c r="FU215" s="61"/>
      <c r="FV215" s="61"/>
      <c r="FW215" s="61"/>
      <c r="FX215" s="61"/>
      <c r="FY215" s="61"/>
      <c r="FZ215" s="61"/>
      <c r="GA215" s="61"/>
      <c r="GB215" s="61"/>
      <c r="GC215" s="61"/>
      <c r="GD215" s="61"/>
      <c r="GE215" s="61"/>
      <c r="GF215" s="61"/>
      <c r="GG215" s="61"/>
      <c r="GH215" s="61"/>
      <c r="GI215" s="61"/>
      <c r="GJ215" s="61"/>
      <c r="GK215" s="61"/>
      <c r="GL215" s="61"/>
      <c r="GM215" s="61"/>
      <c r="GN215" s="61"/>
      <c r="GO215" s="61"/>
      <c r="GP215" s="61"/>
      <c r="GQ215" s="61"/>
      <c r="GR215" s="61"/>
      <c r="GS215" s="61"/>
      <c r="GT215" s="61"/>
      <c r="GU215" s="61"/>
      <c r="GV215" s="61"/>
      <c r="GW215" s="61"/>
      <c r="GX215" s="61"/>
      <c r="GY215" s="61"/>
      <c r="GZ215" s="61"/>
      <c r="HA215" s="61"/>
      <c r="HB215" s="61"/>
      <c r="HC215" s="61"/>
      <c r="HD215" s="61"/>
      <c r="HE215" s="61"/>
      <c r="HF215" s="61"/>
      <c r="HG215" s="61"/>
      <c r="HH215" s="61"/>
      <c r="HI215" s="61"/>
      <c r="HJ215" s="61"/>
      <c r="HK215" s="61"/>
      <c r="HL215" s="61"/>
      <c r="HM215" s="61"/>
      <c r="HN215" s="61"/>
      <c r="HO215" s="61"/>
      <c r="HP215" s="61"/>
      <c r="HQ215" s="61"/>
      <c r="HR215" s="61"/>
      <c r="HS215" s="61"/>
      <c r="HT215" s="61"/>
      <c r="HU215" s="61"/>
      <c r="HV215" s="61"/>
      <c r="HW215" s="61"/>
      <c r="HX215" s="61"/>
      <c r="HY215" s="61"/>
      <c r="HZ215" s="61"/>
      <c r="IA215" s="61"/>
      <c r="IB215" s="61"/>
      <c r="IC215" s="61"/>
      <c r="ID215" s="61"/>
      <c r="IE215" s="61"/>
      <c r="IF215" s="61"/>
      <c r="IG215" s="61"/>
      <c r="IH215" s="61"/>
      <c r="II215" s="61"/>
      <c r="IJ215" s="61"/>
      <c r="IK215" s="61"/>
      <c r="IL215" s="61"/>
      <c r="IM215" s="61"/>
      <c r="IN215" s="61"/>
      <c r="IO215" s="61"/>
      <c r="IP215" s="61"/>
      <c r="IQ215" s="61"/>
      <c r="IR215" s="61"/>
      <c r="IS215" s="61"/>
      <c r="IT215" s="61"/>
      <c r="IU215" s="61"/>
      <c r="IV215" s="61"/>
    </row>
    <row r="216" spans="1:27" ht="12.75">
      <c r="A216" s="1" t="s">
        <v>138</v>
      </c>
      <c r="B216" s="1">
        <f>B213*B35+B214*B36+B215*B67-B171-B180-B196</f>
        <v>-7.105427357601002E-14</v>
      </c>
      <c r="C216" s="1">
        <f>C213*C35+C214*C36+C215*C67-C171-C180-C196</f>
        <v>-6.306066779870889E-14</v>
      </c>
      <c r="D216" s="1">
        <f>D213*D35+D214*D36+D215*D67-D171-D180-D196</f>
        <v>3.1988300897012323E-15</v>
      </c>
      <c r="E216" s="1">
        <f>E213*E35+E214*E36+E215*E67-E171-E180-E196</f>
        <v>4.39648317751562E-14</v>
      </c>
      <c r="F216" s="1">
        <f>F213*F35+F214*F36+F215*F67-F171-F180-F196</f>
        <v>3.064215547965432E-14</v>
      </c>
      <c r="G216" s="1">
        <f>G213*G35+G214*G36+G215*G67-G171-G180-G196</f>
        <v>2.842170943040401E-14</v>
      </c>
      <c r="H216" s="1">
        <f>H213*H35+H214*H36+H215*H67-H171-H180-H196</f>
        <v>7.105427357601002E-15</v>
      </c>
      <c r="I216" s="1">
        <f>I213*I35+I214*I36+I215*I67-I171-I180-I196</f>
        <v>7.993605777301127E-15</v>
      </c>
      <c r="J216" s="1">
        <f>J213*J35+J214*J36+J215*J67-J171-J180-J196</f>
        <v>-1.509903313490213E-14</v>
      </c>
      <c r="K216" s="1">
        <f>K213*K35+K214*K36+K215*K67-K171-K180-K196</f>
        <v>-2.7533531010703882E-14</v>
      </c>
      <c r="L216" s="1">
        <f>L213*L35+L214*L36+L215*L67-L171-L180-L196</f>
        <v>2.3092638912203256E-14</v>
      </c>
      <c r="M216" s="1">
        <f>M213*M35+M214*M36+M215*M67-M171-M180-M196</f>
        <v>4.529709940470639E-14</v>
      </c>
      <c r="N216" s="1">
        <f>N213*N35+N214*N36+N215*N67-N171-N180-N196</f>
        <v>4.796163466380676E-14</v>
      </c>
      <c r="O216" s="1">
        <f>O213*O35+O214*O36+O215*O67-O171-O180-O196</f>
        <v>0</v>
      </c>
      <c r="P216" s="1">
        <f>P213*P35+P214*P36+P215*P67-P171-P180-P196</f>
        <v>2.930988785010413E-14</v>
      </c>
      <c r="Q216" s="1">
        <f>Q213*Q35+Q214*Q36+Q215*Q67-Q171-Q180-Q196</f>
        <v>8.79296635503124E-14</v>
      </c>
      <c r="R216" s="1">
        <f>R213*R35+R214*R36+R215*R67-R171-R180-R196</f>
        <v>-4.707345624410664E-14</v>
      </c>
      <c r="S216" s="1">
        <f>S213*S35+S214*S36+S215*S67-S171-S180-S196</f>
        <v>1.509903313490213E-14</v>
      </c>
      <c r="T216" s="1">
        <f>T213*T35+T214*T36+T215*T67-T171-T180-T196</f>
        <v>2.1316282072803006E-14</v>
      </c>
      <c r="U216" s="1">
        <f>U213*U35+U214*U36+U215*U67-U171-U180-U196</f>
        <v>2.9753977059954195E-14</v>
      </c>
      <c r="V216" s="1">
        <f>V213*V35+V214*V36+V215*V67-V171-V180-V196</f>
        <v>7.283063041541027E-14</v>
      </c>
      <c r="W216" s="1">
        <f>W213*W35+W214*W36+W215*W67-W171-W180-W196</f>
        <v>1.8474111129762605E-13</v>
      </c>
      <c r="X216" s="1">
        <f>X213*X35+X214*X36+X215*X67-X171-X180-X196</f>
        <v>-9.237055564881302E-14</v>
      </c>
      <c r="Y216" s="1">
        <f>Y213*Y35+Y214*Y36+Y215*Y67-Y171-Y180-Y196</f>
        <v>1.5987211554602254E-13</v>
      </c>
      <c r="Z216" s="1">
        <f>Z213*Z35+Z214*Z36+Z215*Z67-Z171-Z180-Z196</f>
        <v>7.815970093361102E-14</v>
      </c>
      <c r="AA216" s="1" t="e">
        <f>AA213*AA35+AA214*AA36+AA215*AA67-AA171-AA180-AA196</f>
        <v>#DIV/0!</v>
      </c>
    </row>
    <row r="217" spans="1:27" ht="12.75">
      <c r="A217" s="1" t="s">
        <v>141</v>
      </c>
      <c r="B217" s="1">
        <f>B215*B77/((B74-B33)*B76+(B75-B34)*B77)</f>
        <v>6.614620291422118</v>
      </c>
      <c r="C217" s="1">
        <f>C215*C77/((C74-C33)*C76+(C75-C34)*C77)</f>
        <v>-62.31303632115261</v>
      </c>
      <c r="D217" s="1">
        <f>D215*D77/((D74-D33)*D76+(D75-D34)*D77)</f>
        <v>-55.73382125948832</v>
      </c>
      <c r="E217" s="1">
        <f>E215*E77/((E74-E33)*E76+(E75-E34)*E77)</f>
        <v>-31.921436086181252</v>
      </c>
      <c r="F217" s="1">
        <f>F215*F77/((F74-F33)*F76+(F75-F34)*F77)</f>
        <v>-15.78201987746115</v>
      </c>
      <c r="G217" s="1">
        <f>G215*G77/((G74-G33)*G76+(G75-G34)*G77)</f>
        <v>-5.760618298853707</v>
      </c>
      <c r="H217" s="1">
        <f>H215*H77/((H74-H33)*H76+(H75-H34)*H77)</f>
        <v>0.49321049898867775</v>
      </c>
      <c r="I217" s="1">
        <f>I215*I77/((I74-I33)*I76+(I75-I34)*I77)</f>
        <v>5.1922257098287465</v>
      </c>
      <c r="J217" s="1">
        <f>J215*J77/((J74-J33)*J76+(J75-J34)*J77)</f>
        <v>8.92219096919377</v>
      </c>
      <c r="K217" s="1">
        <f>K215*K77/((K74-K33)*K76+(K75-K34)*K77)</f>
        <v>12.10242556171459</v>
      </c>
      <c r="L217" s="1">
        <f>L215*L77/((L74-L33)*L76+(L75-L34)*L77)</f>
        <v>14.732881733665282</v>
      </c>
      <c r="M217" s="1">
        <f>M215*M77/((M74-M33)*M76+(M75-M34)*M77)</f>
        <v>16.53592651875958</v>
      </c>
      <c r="N217" s="1">
        <f>N215*N77/((N74-N33)*N76+(N75-N34)*N77)</f>
        <v>17.127444041599336</v>
      </c>
      <c r="O217" s="1">
        <f>O215*O77/((O74-O33)*O76+(O75-O34)*O77)</f>
        <v>16.207003630498527</v>
      </c>
      <c r="P217" s="1">
        <f>P215*P77/((P74-P33)*P76+(P75-P34)*P77)</f>
        <v>13.670936193449938</v>
      </c>
      <c r="Q217" s="1">
        <f>Q215*Q77/((Q74-Q33)*Q76+(Q75-Q34)*Q77)</f>
        <v>9.587951811584778</v>
      </c>
      <c r="R217" s="1">
        <f>R215*R77/((R74-R33)*R76+(R75-R34)*R77)</f>
        <v>4.070594449627111</v>
      </c>
      <c r="S217" s="1">
        <f>S215*S77/((S74-S33)*S76+(S75-S34)*S77)</f>
        <v>-2.8940018106852</v>
      </c>
      <c r="T217" s="1">
        <f>T215*T77/((T74-T33)*T76+(T75-T34)*T77)</f>
        <v>-11.659544982157136</v>
      </c>
      <c r="U217" s="1">
        <f>U215*U77/((U74-U33)*U76+(U75-U34)*U77)</f>
        <v>-23.317376484623853</v>
      </c>
      <c r="V217" s="1">
        <f>V215*V77/((V74-V33)*V76+(V75-V34)*V77)</f>
        <v>-40.480476321768414</v>
      </c>
      <c r="W217" s="1">
        <f>W215*W77/((W74-W33)*W76+(W75-W34)*W77)</f>
        <v>-50.98984447063051</v>
      </c>
      <c r="X217" s="1">
        <f>X215*X77/((X74-X33)*X76+(X75-X34)*X77)</f>
        <v>-112.23044955074074</v>
      </c>
      <c r="Y217" s="1">
        <f>Y215*Y77/((Y74-Y33)*Y76+(Y75-Y34)*Y77)</f>
        <v>-70.2467106722769</v>
      </c>
      <c r="Z217" s="1">
        <f>Z215*Z77/((Z74-Z33)*Z76+(Z75-Z34)*Z77)</f>
        <v>6.614620291422191</v>
      </c>
      <c r="AA217" s="1" t="e">
        <f>AA215*AA77/((AA74-AA33)*AA76+(AA75-AA34)*AA77)</f>
        <v>#DIV/0!</v>
      </c>
    </row>
    <row r="218" spans="1:27" ht="12.75">
      <c r="A218" s="1" t="s">
        <v>142</v>
      </c>
      <c r="B218" s="1">
        <f>-B215*B76/((B74-B33)*B76+(B75-B34)*B77)</f>
        <v>-162.92504699346105</v>
      </c>
      <c r="C218" s="1">
        <f>-C215*C76/((C74-C33)*C76+(C75-C34)*C77)</f>
        <v>-257.3983977518065</v>
      </c>
      <c r="D218" s="1">
        <f>-D215*D76/((D74-D33)*D76+(D75-D34)*D77)</f>
        <v>-159.45637080377534</v>
      </c>
      <c r="E218" s="1">
        <f>-E215*E76/((E74-E33)*E76+(E75-E34)*E77)</f>
        <v>-97.32246022104293</v>
      </c>
      <c r="F218" s="1">
        <f>-F215*F76/((F74-F33)*F76+(F75-F34)*F77)</f>
        <v>-66.02611096646251</v>
      </c>
      <c r="G218" s="1">
        <f>-G215*G76/((G74-G33)*G76+(G75-G34)*G77)</f>
        <v>-47.962279933869</v>
      </c>
      <c r="H218" s="1">
        <f>-H215*H76/((H74-H33)*H76+(H75-H34)*H77)</f>
        <v>-41.28480237681336</v>
      </c>
      <c r="I218" s="1">
        <f>-I215*I76/((I74-I33)*I76+(I75-I34)*I77)</f>
        <v>-34.3364616261577</v>
      </c>
      <c r="J218" s="1">
        <f>-J215*J76/((J74-J33)*J76+(J75-J34)*J77)</f>
        <v>-30.07799804607717</v>
      </c>
      <c r="K218" s="1">
        <f>-K215*K76/((K74-K33)*K76+(K75-K34)*K77)</f>
        <v>-26.955249797082715</v>
      </c>
      <c r="L218" s="1">
        <f>-L215*L76/((L74-L33)*L76+(L75-L34)*L77)</f>
        <v>-24.179491399154347</v>
      </c>
      <c r="M218" s="1">
        <f>-M215*M76/((M74-M33)*M76+(M75-M34)*M77)</f>
        <v>-21.256056404807545</v>
      </c>
      <c r="N218" s="1">
        <f>-N215*N76/((N74-N33)*N76+(N75-N34)*N77)</f>
        <v>-17.960945101495174</v>
      </c>
      <c r="O218" s="1">
        <f>-O215*O76/((O74-O33)*O76+(O75-O34)*O77)</f>
        <v>-14.30811685412848</v>
      </c>
      <c r="P218" s="1">
        <f>-P215*P76/((P74-P33)*P76+(P75-P34)*P77)</f>
        <v>-10.444760626193995</v>
      </c>
      <c r="Q218" s="1">
        <f>-Q215*Q76/((Q74-Q33)*Q76+(Q75-Q34)*Q77)</f>
        <v>-6.511779997019627</v>
      </c>
      <c r="R218" s="1">
        <f>-R215*R76/((R74-R33)*R76+(R75-R34)*R77)</f>
        <v>-2.528265968482961</v>
      </c>
      <c r="S218" s="1">
        <f>-S215*S76/((S74-S33)*S76+(S75-S34)*S77)</f>
        <v>1.6974627145188386</v>
      </c>
      <c r="T218" s="1">
        <f>-T215*T76/((T74-T33)*T76+(T75-T34)*T77)</f>
        <v>6.712688225536457</v>
      </c>
      <c r="U218" s="1">
        <f>-U215*U76/((U74-U33)*U76+(U75-U34)*U77)</f>
        <v>13.841004662411095</v>
      </c>
      <c r="V218" s="1">
        <f>-V215*V76/((V74-V33)*V76+(V75-V34)*V77)</f>
        <v>26.474251428334416</v>
      </c>
      <c r="W218" s="1">
        <f>-W215*W76/((W74-W33)*W76+(W75-W34)*W77)</f>
        <v>40.450887873249236</v>
      </c>
      <c r="X218" s="1">
        <f>-X215*X76/((X74-X33)*X76+(X75-X34)*X77)</f>
        <v>126.28865579027284</v>
      </c>
      <c r="Y218" s="1">
        <f>-Y215*Y76/((Y74-Y33)*Y76+(Y75-Y34)*Y77)</f>
        <v>154.72087743280397</v>
      </c>
      <c r="Z218" s="1">
        <f>-Z215*Z76/((Z74-Z33)*Z76+(Z75-Z34)*Z77)</f>
        <v>-162.92504699346034</v>
      </c>
      <c r="AA218" s="1" t="e">
        <f>-AA215*AA76/((AA74-AA33)*AA76+(AA75-AA34)*AA77)</f>
        <v>#DIV/0!</v>
      </c>
    </row>
    <row r="219" spans="1:27" ht="12.75">
      <c r="A219" s="1" t="s">
        <v>138</v>
      </c>
      <c r="B219" s="1">
        <f>B217*B35+B218*B36-B215*B67</f>
        <v>0</v>
      </c>
      <c r="C219" s="1">
        <f>C217*C35+C218*C36-C215*C67</f>
        <v>0</v>
      </c>
      <c r="D219" s="1">
        <f>D217*D35+D218*D36-D215*D67</f>
        <v>0</v>
      </c>
      <c r="E219" s="1">
        <f>E217*E35+E218*E36-E215*E67</f>
        <v>0</v>
      </c>
      <c r="F219" s="1">
        <f>F217*F35+F218*F36-F215*F67</f>
        <v>0</v>
      </c>
      <c r="G219" s="1">
        <f>G217*G35+G218*G36-G215*G67</f>
        <v>0</v>
      </c>
      <c r="H219" s="1">
        <f>H217*H35+H218*H36-H215*H67</f>
        <v>0</v>
      </c>
      <c r="I219" s="1">
        <f>I217*I35+I218*I36-I215*I67</f>
        <v>0</v>
      </c>
      <c r="J219" s="1">
        <f>J217*J35+J218*J36-J215*J67</f>
        <v>0</v>
      </c>
      <c r="K219" s="1">
        <f>K217*K35+K218*K36-K215*K67</f>
        <v>0</v>
      </c>
      <c r="L219" s="1">
        <f>L217*L35+L218*L36-L215*L67</f>
        <v>0</v>
      </c>
      <c r="M219" s="1">
        <f>M217*M35+M218*M36-M215*M67</f>
        <v>0</v>
      </c>
      <c r="N219" s="1">
        <f>N217*N35+N218*N36-N215*N67</f>
        <v>0</v>
      </c>
      <c r="O219" s="1">
        <f>O217*O35+O218*O36-O215*O67</f>
        <v>0</v>
      </c>
      <c r="P219" s="1">
        <f>P217*P35+P218*P36-P215*P67</f>
        <v>0</v>
      </c>
      <c r="Q219" s="1">
        <f>Q217*Q35+Q218*Q36-Q215*Q67</f>
        <v>0</v>
      </c>
      <c r="R219" s="1">
        <f>R217*R35+R218*R36-R215*R67</f>
        <v>0</v>
      </c>
      <c r="S219" s="1">
        <f>S217*S35+S218*S36-S215*S67</f>
        <v>0</v>
      </c>
      <c r="T219" s="1">
        <f>T217*T35+T218*T36-T215*T67</f>
        <v>0</v>
      </c>
      <c r="U219" s="1">
        <f>U217*U35+U218*U36-U215*U67</f>
        <v>0</v>
      </c>
      <c r="V219" s="1">
        <f>V217*V35+V218*V36-V215*V67</f>
        <v>0</v>
      </c>
      <c r="W219" s="1">
        <f>W217*W35+W218*W36-W215*W67</f>
        <v>3.019806626980426E-14</v>
      </c>
      <c r="X219" s="1">
        <f>X217*X35+X218*X36-X215*X67</f>
        <v>0</v>
      </c>
      <c r="Y219" s="1">
        <f>Y217*Y35+Y218*Y36-Y215*Y67</f>
        <v>0</v>
      </c>
      <c r="Z219" s="1">
        <f>Z217*Z35+Z218*Z36-Z215*Z67</f>
        <v>0</v>
      </c>
      <c r="AA219" s="1" t="e">
        <f>AA217*AA35+AA218*AA36-AA215*AA67</f>
        <v>#DIV/0!</v>
      </c>
    </row>
    <row r="220" spans="1:27" ht="12.75">
      <c r="A220" s="1" t="s">
        <v>143</v>
      </c>
      <c r="B220" s="1">
        <f>B213+B217</f>
        <v>-89.10765559919737</v>
      </c>
      <c r="C220" s="1">
        <f>C213+C217</f>
        <v>-204.32890622783492</v>
      </c>
      <c r="D220" s="1">
        <f>D213+D217</f>
        <v>-141.00790587044332</v>
      </c>
      <c r="E220" s="1">
        <f>E213+E217</f>
        <v>-80.80414157061689</v>
      </c>
      <c r="F220" s="1">
        <f>F213+F217</f>
        <v>-44.011512240003064</v>
      </c>
      <c r="G220" s="1">
        <f>G213+G217</f>
        <v>-19.37878660320044</v>
      </c>
      <c r="H220" s="1">
        <f>H213+H217</f>
        <v>-1.038762609158764</v>
      </c>
      <c r="I220" s="1">
        <f>I213+I217</f>
        <v>14.062915818347584</v>
      </c>
      <c r="J220" s="1">
        <f>J213+J217</f>
        <v>26.424282022391218</v>
      </c>
      <c r="K220" s="1">
        <f>K213+K217</f>
        <v>36.12914323696806</v>
      </c>
      <c r="L220" s="1">
        <f>L213+L217</f>
        <v>42.902162206021636</v>
      </c>
      <c r="M220" s="1">
        <f>M213+M217</f>
        <v>46.409405037675825</v>
      </c>
      <c r="N220" s="1">
        <f>N213+N217</f>
        <v>46.479356506384946</v>
      </c>
      <c r="O220" s="1">
        <f>O213+O217</f>
        <v>43.23613887246874</v>
      </c>
      <c r="P220" s="1">
        <f>P213+P217</f>
        <v>37.09169495075412</v>
      </c>
      <c r="Q220" s="1">
        <f>Q213+Q217</f>
        <v>28.62036277322425</v>
      </c>
      <c r="R220" s="1">
        <f>R213+R217</f>
        <v>18.41121484837554</v>
      </c>
      <c r="S220" s="1">
        <f>S213+S217</f>
        <v>6.973859794874587</v>
      </c>
      <c r="T220" s="1">
        <f>T213+T217</f>
        <v>-5.289318172260487</v>
      </c>
      <c r="U220" s="1">
        <f>U213+U217</f>
        <v>-18.03534485169108</v>
      </c>
      <c r="V220" s="1">
        <f>V213+V217</f>
        <v>-30.56287046746452</v>
      </c>
      <c r="W220" s="1">
        <f>W213+W217</f>
        <v>-22.548880951019676</v>
      </c>
      <c r="X220" s="1">
        <f>X213+X217</f>
        <v>-39.075956099458764</v>
      </c>
      <c r="Y220" s="1">
        <f>Y213+Y217</f>
        <v>14.134339481539925</v>
      </c>
      <c r="Z220" s="1">
        <f>Z213+Z217</f>
        <v>-89.10765559919692</v>
      </c>
      <c r="AA220" s="1" t="e">
        <f>AA213+AA217</f>
        <v>#DIV/0!</v>
      </c>
    </row>
    <row r="221" spans="1:27" ht="12.75">
      <c r="A221" s="1" t="s">
        <v>144</v>
      </c>
      <c r="B221" s="1">
        <f>B214+B218</f>
        <v>-163.68657444433467</v>
      </c>
      <c r="C221" s="1">
        <f>C214+C218</f>
        <v>-164.1741162711474</v>
      </c>
      <c r="D221" s="1">
        <f>D214+D218</f>
        <v>-53.89731890677706</v>
      </c>
      <c r="E221" s="1">
        <f>E214+E218</f>
        <v>-9.344910228986464</v>
      </c>
      <c r="F221" s="1">
        <f>F214+F218</f>
        <v>7.27325566438067</v>
      </c>
      <c r="G221" s="1">
        <f>G214+G218</f>
        <v>16.811658377462365</v>
      </c>
      <c r="H221" s="1">
        <f>H214+H218</f>
        <v>20.073128149874762</v>
      </c>
      <c r="I221" s="1">
        <f>I214+I218</f>
        <v>27.652253616185277</v>
      </c>
      <c r="J221" s="1">
        <f>J214+J218</f>
        <v>35.71340148096931</v>
      </c>
      <c r="K221" s="1">
        <f>K214+K218</f>
        <v>44.95431342195475</v>
      </c>
      <c r="L221" s="1">
        <f>L214+L218</f>
        <v>55.246627642730104</v>
      </c>
      <c r="M221" s="1">
        <f>M214+M218</f>
        <v>66.15098078620017</v>
      </c>
      <c r="N221" s="1">
        <f>N214+N218</f>
        <v>77.07331472757306</v>
      </c>
      <c r="O221" s="1">
        <f>O214+O218</f>
        <v>87.43718207624858</v>
      </c>
      <c r="P221" s="1">
        <f>P214+P218</f>
        <v>96.84238417087172</v>
      </c>
      <c r="Q221" s="1">
        <f>Q214+Q218</f>
        <v>105.15324801029902</v>
      </c>
      <c r="R221" s="1">
        <f>R214+R218</f>
        <v>112.52964549583707</v>
      </c>
      <c r="S221" s="1">
        <f>S214+S218</f>
        <v>119.48774713238198</v>
      </c>
      <c r="T221" s="1">
        <f>T214+T218</f>
        <v>127.11957488940769</v>
      </c>
      <c r="U221" s="1">
        <f>U214+U218</f>
        <v>137.686981556076</v>
      </c>
      <c r="V221" s="1">
        <f>V214+V218</f>
        <v>155.96806645738968</v>
      </c>
      <c r="W221" s="1">
        <f>W214+W218</f>
        <v>177.65016972328235</v>
      </c>
      <c r="X221" s="1">
        <f>X214+X218</f>
        <v>256.06952677556615</v>
      </c>
      <c r="Y221" s="1">
        <f>Y214+Y218</f>
        <v>197.5922621027267</v>
      </c>
      <c r="Z221" s="1">
        <f>Z214+Z218</f>
        <v>-163.6865744443341</v>
      </c>
      <c r="AA221" s="1" t="e">
        <f>AA214+AA218</f>
        <v>#DIV/0!</v>
      </c>
    </row>
    <row r="222" spans="1:27" ht="12.75">
      <c r="A222" s="1" t="s">
        <v>138</v>
      </c>
      <c r="B222" s="1">
        <f>B220*B35+B221*B36-B171-B180-B196</f>
        <v>-7.105427357601002E-14</v>
      </c>
      <c r="C222" s="1">
        <f>C220*C35+C221*C36-C171-C180-C196</f>
        <v>-1.199040866595169E-13</v>
      </c>
      <c r="D222" s="1">
        <f>D220*D35+D221*D36-D171-D180-D196</f>
        <v>8.846395838091325E-14</v>
      </c>
      <c r="E222" s="1">
        <f>E220*E35+E221*E36-E171-E180-E196</f>
        <v>-1.2878587085651816E-14</v>
      </c>
      <c r="F222" s="1">
        <f>F220*F35+F221*F36-F171-F180-F196</f>
        <v>0</v>
      </c>
      <c r="G222" s="1">
        <f>G220*G35+G221*G36-G171-G180-G196</f>
        <v>1.4210854715202004E-14</v>
      </c>
      <c r="H222" s="1">
        <f>H220*H35+H221*H36-H171-H180-H196</f>
        <v>0</v>
      </c>
      <c r="I222" s="1">
        <f>I220*I35+I221*I36-I171-I180-I196</f>
        <v>0</v>
      </c>
      <c r="J222" s="1">
        <f>J220*J35+J221*J36-J171-J180-J196</f>
        <v>-1.509903313490213E-14</v>
      </c>
      <c r="K222" s="1">
        <f>K220*K35+K221*K36-K171-K180-K196</f>
        <v>-2.7533531010703882E-14</v>
      </c>
      <c r="L222" s="1">
        <f>L220*L35+L221*L36-L171-L180-L196</f>
        <v>2.3092638912203256E-14</v>
      </c>
      <c r="M222" s="1">
        <f>M220*M35+M221*M36-M171-M180-M196</f>
        <v>-1.1546319456101628E-14</v>
      </c>
      <c r="N222" s="1">
        <f>N220*N35+N221*N36-N171-N180-N196</f>
        <v>4.796163466380676E-14</v>
      </c>
      <c r="O222" s="1">
        <f>O220*O35+O221*O36-O171-O180-O196</f>
        <v>0</v>
      </c>
      <c r="P222" s="1">
        <f>P220*P35+P221*P36-P171-P180-P196</f>
        <v>-2.7533531010703882E-14</v>
      </c>
      <c r="Q222" s="1">
        <f>Q220*Q35+Q221*Q36-Q171-Q180-Q196</f>
        <v>5.950795411990839E-14</v>
      </c>
      <c r="R222" s="1">
        <f>R220*R35+R221*R36-R171-R180-R196</f>
        <v>-4.707345624410664E-14</v>
      </c>
      <c r="S222" s="1">
        <f>S220*S35+S221*S36-S171-S180-S196</f>
        <v>1.509903313490213E-14</v>
      </c>
      <c r="T222" s="1">
        <f>T220*T35+T221*T36-T171-T180-T196</f>
        <v>2.842170943040401E-14</v>
      </c>
      <c r="U222" s="1">
        <f>U220*U35+U221*U36-U171-U180-U196</f>
        <v>2.9753977059954195E-14</v>
      </c>
      <c r="V222" s="1">
        <f>V220*V35+V221*V36-V171-V180-V196</f>
        <v>1.5987211554602254E-14</v>
      </c>
      <c r="W222" s="1">
        <f>W220*W35+W221*W36-W171-W180-W196</f>
        <v>1.8474111129762605E-13</v>
      </c>
      <c r="X222" s="1">
        <f>X220*X35+X221*X36-X171-X180-X196</f>
        <v>1.3500311979441904E-13</v>
      </c>
      <c r="Y222" s="1">
        <f>Y220*Y35+Y221*Y36-Y171-Y180-Y196</f>
        <v>4.618527782440651E-14</v>
      </c>
      <c r="Z222" s="1">
        <f>Z220*Z35+Z221*Z36-Z171-Z180-Z196</f>
        <v>-1.4921397450962104E-13</v>
      </c>
      <c r="AA222" s="1" t="e">
        <f>AA220*AA35+AA221*AA36-AA171-AA180-AA196</f>
        <v>#DIV/0!</v>
      </c>
    </row>
    <row r="223" spans="1:27" s="62" customFormat="1" ht="12.75">
      <c r="A223" s="29" t="s">
        <v>121</v>
      </c>
      <c r="B223" s="29"/>
      <c r="C223" s="29"/>
      <c r="D223" s="29"/>
      <c r="E223" s="29"/>
      <c r="F223" s="29"/>
      <c r="G223" s="29"/>
      <c r="H223" s="29"/>
      <c r="I223" s="29"/>
      <c r="J223" s="29"/>
      <c r="K223" s="29"/>
      <c r="L223" s="29"/>
      <c r="M223" s="29"/>
      <c r="N223" s="29"/>
      <c r="O223" s="29"/>
      <c r="P223" s="29"/>
      <c r="Q223" s="29"/>
      <c r="R223" s="29"/>
      <c r="S223" s="29"/>
      <c r="T223" s="29"/>
      <c r="U223" s="29"/>
      <c r="V223" s="29"/>
      <c r="W223" s="29"/>
      <c r="X223" s="29"/>
      <c r="Y223" s="29"/>
      <c r="Z223" s="29"/>
      <c r="AA223" s="29"/>
    </row>
    <row r="224" spans="1:27" ht="12.75">
      <c r="A224" s="45" t="s">
        <v>139</v>
      </c>
      <c r="B224" s="1">
        <f>B157+B213</f>
        <v>-93.22227589061949</v>
      </c>
      <c r="C224" s="1">
        <f>C157+C213</f>
        <v>-139.85080639722122</v>
      </c>
      <c r="D224" s="1">
        <f>D157+D213</f>
        <v>-84.024084610955</v>
      </c>
      <c r="E224" s="1">
        <f>E157+E213</f>
        <v>-48.88270548443564</v>
      </c>
      <c r="F224" s="1">
        <f>F157+F213</f>
        <v>-29.47949236254191</v>
      </c>
      <c r="G224" s="1">
        <f>G157+G213</f>
        <v>-15.783231813807827</v>
      </c>
      <c r="H224" s="1">
        <f>H157+H213</f>
        <v>-4.031973108147442</v>
      </c>
      <c r="I224" s="1">
        <f>I157+I213</f>
        <v>6.70562659905774</v>
      </c>
      <c r="J224" s="1">
        <f>J157+J213</f>
        <v>16.252091053197447</v>
      </c>
      <c r="K224" s="1">
        <f>K157+K213</f>
        <v>24.026717675253472</v>
      </c>
      <c r="L224" s="1">
        <f>L157+L213</f>
        <v>29.419280472356352</v>
      </c>
      <c r="M224" s="1">
        <f>M157+M213</f>
        <v>32.03854202837734</v>
      </c>
      <c r="N224" s="1">
        <f>N157+N213</f>
        <v>31.851912464785606</v>
      </c>
      <c r="O224" s="1">
        <f>O157+O213</f>
        <v>29.194198751431315</v>
      </c>
      <c r="P224" s="1">
        <f>P157+P213</f>
        <v>24.67075875730418</v>
      </c>
      <c r="Q224" s="1">
        <f>Q157+Q213</f>
        <v>19.03241096163947</v>
      </c>
      <c r="R224" s="1">
        <f>R157+R213</f>
        <v>13.090620398748428</v>
      </c>
      <c r="S224" s="1">
        <f>S157+S213</f>
        <v>7.7027980960986895</v>
      </c>
      <c r="T224" s="1">
        <f>T157+T213</f>
        <v>3.870226809896649</v>
      </c>
      <c r="U224" s="1">
        <f>U157+U213</f>
        <v>3.116968123471679</v>
      </c>
      <c r="V224" s="1">
        <f>V157+V213</f>
        <v>8.667605854303893</v>
      </c>
      <c r="W224" s="1">
        <f>W157+W213</f>
        <v>28.440963519610833</v>
      </c>
      <c r="X224" s="1">
        <f>X157+X213</f>
        <v>74.40449345128198</v>
      </c>
      <c r="Y224" s="1">
        <f>Y157+Y213</f>
        <v>86.54611366327792</v>
      </c>
      <c r="Z224" s="1">
        <f>Z157+Z213</f>
        <v>-93.2222758906191</v>
      </c>
      <c r="AA224" s="1">
        <f>AA157+AA213</f>
        <v>1</v>
      </c>
    </row>
    <row r="225" spans="1:256" ht="12.75">
      <c r="A225" s="1" t="s">
        <v>140</v>
      </c>
      <c r="B225" s="46">
        <f>B158+B214+$L$8</f>
        <v>9.23847254912637</v>
      </c>
      <c r="C225" s="46">
        <f>C158+C214+$L$8</f>
        <v>104.47428148065909</v>
      </c>
      <c r="D225" s="46">
        <f>D158+D214+$L$8</f>
        <v>117.72411540645938</v>
      </c>
      <c r="E225" s="46">
        <f>E158+E214+$L$8</f>
        <v>100.47754999205647</v>
      </c>
      <c r="F225" s="46">
        <f>F158+F214+$L$8</f>
        <v>85.46443014030427</v>
      </c>
      <c r="G225" s="46">
        <f>G158+G214+$L$8</f>
        <v>76.02393831133136</v>
      </c>
      <c r="H225" s="46">
        <f>H158+H214+$L$8</f>
        <v>71.35793052668812</v>
      </c>
      <c r="I225" s="46">
        <f>I158+I214+$L$8</f>
        <v>70.73871524234298</v>
      </c>
      <c r="J225" s="46">
        <f>J158+J214+$L$8</f>
        <v>73.62633601758537</v>
      </c>
      <c r="K225" s="46">
        <f>K158+K214+$L$8</f>
        <v>79.40956321903747</v>
      </c>
      <c r="L225" s="46">
        <f>L158+L214+$L$8</f>
        <v>87.26105553242336</v>
      </c>
      <c r="M225" s="46">
        <f>M158+M214+$L$8</f>
        <v>96.1570371910077</v>
      </c>
      <c r="N225" s="46">
        <f>N158+N214+$L$8</f>
        <v>105.03425982906823</v>
      </c>
      <c r="O225" s="46">
        <f>O158+O214+$L$8</f>
        <v>112.99529893037706</v>
      </c>
      <c r="P225" s="46">
        <f>P158+P214+$L$8</f>
        <v>119.45220830652681</v>
      </c>
      <c r="Q225" s="46">
        <f>Q158+Q214+$L$8</f>
        <v>124.16502800731865</v>
      </c>
      <c r="R225" s="46">
        <f>R158+R214+$L$8</f>
        <v>127.22297497378112</v>
      </c>
      <c r="S225" s="46">
        <f>S158+S214+$L$8</f>
        <v>129.04028441786315</v>
      </c>
      <c r="T225" s="46">
        <f>T158+T214+$L$8</f>
        <v>130.40688666387123</v>
      </c>
      <c r="U225" s="46">
        <f>U158+U214+$L$8</f>
        <v>132.5959768936649</v>
      </c>
      <c r="V225" s="46">
        <f>V158+V214+$L$8</f>
        <v>137.32875151959416</v>
      </c>
      <c r="W225" s="46">
        <f>W158+W214+$L$8</f>
        <v>144.69928185003312</v>
      </c>
      <c r="X225" s="46">
        <f>X158+X214+$L$8</f>
        <v>137.61580747583224</v>
      </c>
      <c r="Y225" s="46">
        <f>Y158+Y214+$L$8</f>
        <v>51.62138466992273</v>
      </c>
      <c r="Z225" s="46">
        <f>Z158+Z214+$L$8</f>
        <v>9.238472549126255</v>
      </c>
      <c r="AA225" s="46">
        <f>AA158+AA214+$L$8</f>
        <v>101.00000000000003</v>
      </c>
      <c r="AB225" s="61"/>
      <c r="AC225" s="61"/>
      <c r="AD225" s="61"/>
      <c r="AE225" s="61"/>
      <c r="AF225" s="61"/>
      <c r="AG225" s="61"/>
      <c r="AH225" s="61"/>
      <c r="AI225" s="61"/>
      <c r="AJ225" s="61"/>
      <c r="AK225" s="61"/>
      <c r="AL225" s="61"/>
      <c r="AM225" s="61"/>
      <c r="AN225" s="61"/>
      <c r="AO225" s="61"/>
      <c r="AP225" s="61"/>
      <c r="AQ225" s="61"/>
      <c r="AR225" s="61"/>
      <c r="AS225" s="61"/>
      <c r="AT225" s="61"/>
      <c r="AU225" s="61"/>
      <c r="AV225" s="61"/>
      <c r="AW225" s="61"/>
      <c r="AX225" s="61"/>
      <c r="AY225" s="61"/>
      <c r="AZ225" s="61"/>
      <c r="BA225" s="61"/>
      <c r="BB225" s="61"/>
      <c r="BC225" s="61"/>
      <c r="BD225" s="61"/>
      <c r="BE225" s="61"/>
      <c r="BF225" s="61"/>
      <c r="BG225" s="61"/>
      <c r="BH225" s="61"/>
      <c r="BI225" s="61"/>
      <c r="BJ225" s="61"/>
      <c r="BK225" s="61"/>
      <c r="BL225" s="61"/>
      <c r="BM225" s="61"/>
      <c r="BN225" s="61"/>
      <c r="BO225" s="61"/>
      <c r="BP225" s="61"/>
      <c r="BQ225" s="61"/>
      <c r="BR225" s="61"/>
      <c r="BS225" s="61"/>
      <c r="BT225" s="61"/>
      <c r="BU225" s="61"/>
      <c r="BV225" s="61"/>
      <c r="BW225" s="61"/>
      <c r="BX225" s="61"/>
      <c r="BY225" s="61"/>
      <c r="BZ225" s="61"/>
      <c r="CA225" s="61"/>
      <c r="CB225" s="61"/>
      <c r="CC225" s="61"/>
      <c r="CD225" s="61"/>
      <c r="CE225" s="61"/>
      <c r="CF225" s="61"/>
      <c r="CG225" s="61"/>
      <c r="CH225" s="61"/>
      <c r="CI225" s="61"/>
      <c r="CJ225" s="61"/>
      <c r="CK225" s="61"/>
      <c r="CL225" s="61"/>
      <c r="CM225" s="61"/>
      <c r="CN225" s="61"/>
      <c r="CO225" s="61"/>
      <c r="CP225" s="61"/>
      <c r="CQ225" s="61"/>
      <c r="CR225" s="61"/>
      <c r="CS225" s="61"/>
      <c r="CT225" s="61"/>
      <c r="CU225" s="61"/>
      <c r="CV225" s="61"/>
      <c r="CW225" s="61"/>
      <c r="CX225" s="61"/>
      <c r="CY225" s="61"/>
      <c r="CZ225" s="61"/>
      <c r="DA225" s="61"/>
      <c r="DB225" s="61"/>
      <c r="DC225" s="61"/>
      <c r="DD225" s="61"/>
      <c r="DE225" s="61"/>
      <c r="DF225" s="61"/>
      <c r="DG225" s="61"/>
      <c r="DH225" s="61"/>
      <c r="DI225" s="61"/>
      <c r="DJ225" s="61"/>
      <c r="DK225" s="61"/>
      <c r="DL225" s="61"/>
      <c r="DM225" s="61"/>
      <c r="DN225" s="61"/>
      <c r="DO225" s="61"/>
      <c r="DP225" s="61"/>
      <c r="DQ225" s="61"/>
      <c r="DR225" s="61"/>
      <c r="DS225" s="61"/>
      <c r="DT225" s="61"/>
      <c r="DU225" s="61"/>
      <c r="DV225" s="61"/>
      <c r="DW225" s="61"/>
      <c r="DX225" s="61"/>
      <c r="DY225" s="61"/>
      <c r="DZ225" s="61"/>
      <c r="EA225" s="61"/>
      <c r="EB225" s="61"/>
      <c r="EC225" s="61"/>
      <c r="ED225" s="61"/>
      <c r="EE225" s="61"/>
      <c r="EF225" s="61"/>
      <c r="EG225" s="61"/>
      <c r="EH225" s="61"/>
      <c r="EI225" s="61"/>
      <c r="EJ225" s="61"/>
      <c r="EK225" s="61"/>
      <c r="EL225" s="61"/>
      <c r="EM225" s="61"/>
      <c r="EN225" s="61"/>
      <c r="EO225" s="61"/>
      <c r="EP225" s="61"/>
      <c r="EQ225" s="61"/>
      <c r="ER225" s="61"/>
      <c r="ES225" s="61"/>
      <c r="ET225" s="61"/>
      <c r="EU225" s="61"/>
      <c r="EV225" s="61"/>
      <c r="EW225" s="61"/>
      <c r="EX225" s="61"/>
      <c r="EY225" s="61"/>
      <c r="EZ225" s="61"/>
      <c r="FA225" s="61"/>
      <c r="FB225" s="61"/>
      <c r="FC225" s="61"/>
      <c r="FD225" s="61"/>
      <c r="FE225" s="61"/>
      <c r="FF225" s="61"/>
      <c r="FG225" s="61"/>
      <c r="FH225" s="61"/>
      <c r="FI225" s="61"/>
      <c r="FJ225" s="61"/>
      <c r="FK225" s="61"/>
      <c r="FL225" s="61"/>
      <c r="FM225" s="61"/>
      <c r="FN225" s="61"/>
      <c r="FO225" s="61"/>
      <c r="FP225" s="61"/>
      <c r="FQ225" s="61"/>
      <c r="FR225" s="61"/>
      <c r="FS225" s="61"/>
      <c r="FT225" s="61"/>
      <c r="FU225" s="61"/>
      <c r="FV225" s="61"/>
      <c r="FW225" s="61"/>
      <c r="FX225" s="61"/>
      <c r="FY225" s="61"/>
      <c r="FZ225" s="61"/>
      <c r="GA225" s="61"/>
      <c r="GB225" s="61"/>
      <c r="GC225" s="61"/>
      <c r="GD225" s="61"/>
      <c r="GE225" s="61"/>
      <c r="GF225" s="61"/>
      <c r="GG225" s="61"/>
      <c r="GH225" s="61"/>
      <c r="GI225" s="61"/>
      <c r="GJ225" s="61"/>
      <c r="GK225" s="61"/>
      <c r="GL225" s="61"/>
      <c r="GM225" s="61"/>
      <c r="GN225" s="61"/>
      <c r="GO225" s="61"/>
      <c r="GP225" s="61"/>
      <c r="GQ225" s="61"/>
      <c r="GR225" s="61"/>
      <c r="GS225" s="61"/>
      <c r="GT225" s="61"/>
      <c r="GU225" s="61"/>
      <c r="GV225" s="61"/>
      <c r="GW225" s="61"/>
      <c r="GX225" s="61"/>
      <c r="GY225" s="61"/>
      <c r="GZ225" s="61"/>
      <c r="HA225" s="61"/>
      <c r="HB225" s="61"/>
      <c r="HC225" s="61"/>
      <c r="HD225" s="61"/>
      <c r="HE225" s="61"/>
      <c r="HF225" s="61"/>
      <c r="HG225" s="61"/>
      <c r="HH225" s="61"/>
      <c r="HI225" s="61"/>
      <c r="HJ225" s="61"/>
      <c r="HK225" s="61"/>
      <c r="HL225" s="61"/>
      <c r="HM225" s="61"/>
      <c r="HN225" s="61"/>
      <c r="HO225" s="61"/>
      <c r="HP225" s="61"/>
      <c r="HQ225" s="61"/>
      <c r="HR225" s="61"/>
      <c r="HS225" s="61"/>
      <c r="HT225" s="61"/>
      <c r="HU225" s="61"/>
      <c r="HV225" s="61"/>
      <c r="HW225" s="61"/>
      <c r="HX225" s="61"/>
      <c r="HY225" s="61"/>
      <c r="HZ225" s="61"/>
      <c r="IA225" s="61"/>
      <c r="IB225" s="61"/>
      <c r="IC225" s="61"/>
      <c r="ID225" s="61"/>
      <c r="IE225" s="61"/>
      <c r="IF225" s="61"/>
      <c r="IG225" s="61"/>
      <c r="IH225" s="61"/>
      <c r="II225" s="61"/>
      <c r="IJ225" s="61"/>
      <c r="IK225" s="61"/>
      <c r="IL225" s="61"/>
      <c r="IM225" s="61"/>
      <c r="IN225" s="61"/>
      <c r="IO225" s="61"/>
      <c r="IP225" s="61"/>
      <c r="IQ225" s="61"/>
      <c r="IR225" s="61"/>
      <c r="IS225" s="61"/>
      <c r="IT225" s="61"/>
      <c r="IU225" s="61"/>
      <c r="IV225" s="61"/>
    </row>
    <row r="226" spans="1:27" s="62" customFormat="1" ht="12.75">
      <c r="A226" s="52" t="s">
        <v>115</v>
      </c>
      <c r="B226" s="52">
        <f>B215*B67/B27+B159-B157*B41+(B158+$L$8)*B40-B213*B34+B214*B33</f>
        <v>-751.4872685099772</v>
      </c>
      <c r="C226" s="52">
        <f>C215*C67/C27+C159-C157*C41+(C158+$L$8)*C40-C213*C34+C214*C33</f>
        <v>-400.29238385750745</v>
      </c>
      <c r="D226" s="52">
        <f>D215*D67/D27+D159-D157*D41+(D158+$L$8)*D40-D213*D34+D214*D33</f>
        <v>196.1435659115522</v>
      </c>
      <c r="E226" s="52">
        <f>E215*E67/E27+E159-E157*E41+(E158+$L$8)*E40-E213*E34+E214*E33</f>
        <v>279.46385561172394</v>
      </c>
      <c r="F226" s="52">
        <f>F215*F67/F27+F159-F157*F41+(F158+$L$8)*F40-F213*F34+F214*F33</f>
        <v>202.30893464224934</v>
      </c>
      <c r="G226" s="52">
        <f>G215*G67/G27+G159-G157*G41+(G158+$L$8)*G40-G213*G34+G214*G33</f>
        <v>88.36783056342017</v>
      </c>
      <c r="H226" s="52">
        <f>H215*H67/H27+H159-H157*H41+(H158+$L$8)*H40-H213*H34+H214*H33</f>
        <v>-28.573392946756773</v>
      </c>
      <c r="I226" s="52">
        <f>I215*I67/I27+I159-I157*I41+(I158+$L$8)*I40-I213*I34+I214*I33</f>
        <v>-135.01286492621136</v>
      </c>
      <c r="J226" s="52">
        <f>J215*J67/J27+J159-J157*J41+(J158+$L$8)*J40-J213*J34+J214*J33</f>
        <v>-223.1493509446958</v>
      </c>
      <c r="K226" s="52">
        <f>K215*K67/K27+K159-K157*K41+(K158+$L$8)*K40-K213*K34+K214*K33</f>
        <v>-288.30183806215314</v>
      </c>
      <c r="L226" s="52">
        <f>L215*L67/L27+L159-L157*L41+(L158+$L$8)*L40-L213*L34+L214*L33</f>
        <v>-328.5084302827346</v>
      </c>
      <c r="M226" s="52">
        <f>M215*M67/M27+M159-M157*M41+(M158+$L$8)*M40-M213*M34+M214*M33</f>
        <v>-344.37390170044097</v>
      </c>
      <c r="N226" s="52">
        <f>N215*N67/N27+N159-N157*N41+(N158+$L$8)*N40-N213*N34+N214*N33</f>
        <v>-338.64542328608775</v>
      </c>
      <c r="O226" s="52">
        <f>O215*O67/O27+O159-O157*O41+(O158+$L$8)*O40-O213*O34+O214*O33</f>
        <v>-315.2315867321611</v>
      </c>
      <c r="P226" s="52">
        <f>P215*P67/P27+P159-P157*P41+(P158+$L$8)*P40-P213*P34+P214*P33</f>
        <v>-277.7685737965791</v>
      </c>
      <c r="Q226" s="52">
        <f>Q215*Q67/Q27+Q159-Q157*Q41+(Q158+$L$8)*Q40-Q213*Q34+Q214*Q33</f>
        <v>-228.33367538419134</v>
      </c>
      <c r="R226" s="52">
        <f>R215*R67/R27+R159-R157*R41+(R158+$L$8)*R40-R213*R34+R214*R33</f>
        <v>-166.85427893930103</v>
      </c>
      <c r="S226" s="52">
        <f>S215*S67/S27+S159-S157*S41+(S158+$L$8)*S40-S213*S34+S214*S33</f>
        <v>-91.05522683787336</v>
      </c>
      <c r="T226" s="52">
        <f>T215*T67/T27+T159-T157*T41+(T158+$L$8)*T40-T213*T34+T214*T33</f>
        <v>4.050051237633191</v>
      </c>
      <c r="U226" s="52">
        <f>U215*U67/U27+U159-U157*U41+(U158+$L$8)*U40-U213*U34+U214*U33</f>
        <v>129.06956838251227</v>
      </c>
      <c r="V226" s="52">
        <f>V215*V67/V27+V159-V157*V41+(V158+$L$8)*V40-V213*V34+V214*V33</f>
        <v>309.61984960214744</v>
      </c>
      <c r="W226" s="52">
        <f>W215*W67/W27+W159-W157*W41+(W158+$L$8)*W40-W213*W34+W214*W33</f>
        <v>607.9689202402571</v>
      </c>
      <c r="X226" s="52">
        <f>X215*X67/X27+X159-X157*X41+(X158+$L$8)*X40-X213*X34+X214*X33</f>
        <v>1090.3179674843823</v>
      </c>
      <c r="Y226" s="52">
        <f>Y215*Y67/Y27+Y159-Y157*Y41+(Y158+$L$8)*Y40-Y213*Y34+Y214*Y33</f>
        <v>1006.8746048320146</v>
      </c>
      <c r="Z226" s="52">
        <f>Z215*Z67/Z27+Z159-Z157*Z41+(Z158+$L$8)*Z40-Z213*Z34+Z214*Z33</f>
        <v>-751.4872685099745</v>
      </c>
      <c r="AA226" s="52" t="e">
        <f>AA215*AA67/AA27+AA159-AA157*AA41+(AA158+$L$8)*AA40-AA213*AA34+AA214*AA33</f>
        <v>#DIV/0!</v>
      </c>
    </row>
    <row r="227" spans="1:27" ht="12.75">
      <c r="A227" s="1" t="s">
        <v>138</v>
      </c>
      <c r="B227" s="1">
        <f>B224*0+B225*0+B226*B27-(B189+B196)</f>
        <v>0</v>
      </c>
      <c r="C227" s="1">
        <f>C224*0+C225*0+C226*C27-(C189+C196)</f>
        <v>0</v>
      </c>
      <c r="D227" s="1">
        <f>D224*0+D225*0+D226*D27-(D189+D196)</f>
        <v>0</v>
      </c>
      <c r="E227" s="1">
        <f>E224*0+E225*0+E226*E27-(E189+E196)</f>
        <v>0</v>
      </c>
      <c r="F227" s="1">
        <f>F224*0+F225*0+F226*F27-(F189+F196)</f>
        <v>0</v>
      </c>
      <c r="G227" s="1">
        <f>G224*0+G225*0+G226*G27-(G189+G196)</f>
        <v>0</v>
      </c>
      <c r="H227" s="1">
        <f>H224*0+H225*0+H226*H27-(H189+H196)</f>
        <v>0</v>
      </c>
      <c r="I227" s="1">
        <f>I224*0+I225*0+I226*I27-(I189+I196)</f>
        <v>0</v>
      </c>
      <c r="J227" s="1">
        <f>J224*0+J225*0+J226*J27-(J189+J196)</f>
        <v>0</v>
      </c>
      <c r="K227" s="1">
        <f>K224*0+K225*0+K226*K27-(K189+K196)</f>
        <v>0</v>
      </c>
      <c r="L227" s="1">
        <f>L224*0+L225*0+L226*L27-(L189+L196)</f>
        <v>0</v>
      </c>
      <c r="M227" s="1">
        <f>M224*0+M225*0+M226*M27-(M189+M196)</f>
        <v>0</v>
      </c>
      <c r="N227" s="1">
        <f>N224*0+N225*0+N226*N27-(N189+N196)</f>
        <v>0</v>
      </c>
      <c r="O227" s="1">
        <f>O224*0+O225*0+O226*O27-(O189+O196)</f>
        <v>0</v>
      </c>
      <c r="P227" s="1">
        <f>P224*0+P225*0+P226*P27-(P189+P196)</f>
        <v>0</v>
      </c>
      <c r="Q227" s="1">
        <f>Q224*0+Q225*0+Q226*Q27-(Q189+Q196)</f>
        <v>0</v>
      </c>
      <c r="R227" s="1">
        <f>R224*0+R225*0+R226*R27-(R189+R196)</f>
        <v>0</v>
      </c>
      <c r="S227" s="1">
        <f>S224*0+S225*0+S226*S27-(S189+S196)</f>
        <v>0</v>
      </c>
      <c r="T227" s="1">
        <f>T224*0+T225*0+T226*T27-(T189+T196)</f>
        <v>1.9539925233402755E-14</v>
      </c>
      <c r="U227" s="1">
        <f>U224*0+U225*0+U226*U27-(U189+U196)</f>
        <v>0</v>
      </c>
      <c r="V227" s="1">
        <f>V224*0+V225*0+V226*V27-(V189+V196)</f>
        <v>0</v>
      </c>
      <c r="W227" s="1">
        <f>W224*0+W225*0+W226*W27-(W189+W196)</f>
        <v>0</v>
      </c>
      <c r="X227" s="1">
        <f>X224*0+X225*0+X226*X27-(X189+X196)</f>
        <v>0</v>
      </c>
      <c r="Y227" s="1">
        <f>Y224*0+Y225*0+Y226*Y27-(Y189+Y196)</f>
        <v>0</v>
      </c>
      <c r="Z227" s="1">
        <f>Z224*0+Z225*0+Z226*Z27-(Z189+Z196)</f>
        <v>0</v>
      </c>
      <c r="AA227" s="1" t="e">
        <f>AA224*0+AA225*0+AA226*AA27-(AA189+AA196)</f>
        <v>#DIV/0!</v>
      </c>
    </row>
    <row r="229" ht="12.75">
      <c r="A229" s="1" t="s">
        <v>151</v>
      </c>
    </row>
    <row r="230" spans="1:27" ht="12.75">
      <c r="A230" s="45" t="s">
        <v>139</v>
      </c>
      <c r="B230" s="1">
        <f>-(B208+B175)</f>
        <v>60.578077835688575</v>
      </c>
      <c r="C230" s="1">
        <f>-(C208+C175)</f>
        <v>23.687015553414298</v>
      </c>
      <c r="D230" s="1">
        <f>-(D208+D175)</f>
        <v>-6.817627785710311</v>
      </c>
      <c r="E230" s="1">
        <f>-(E208+E175)</f>
        <v>-5.659404928542958</v>
      </c>
      <c r="F230" s="1">
        <f>-(F208+F175)</f>
        <v>-0.9564039681369252</v>
      </c>
      <c r="G230" s="1">
        <f>-(G208+G175)</f>
        <v>2.0969321333286057</v>
      </c>
      <c r="H230" s="1">
        <f>-(H208+H175)</f>
        <v>3.254042237708471</v>
      </c>
      <c r="I230" s="1">
        <f>-(I208+I175)</f>
        <v>3.9355287787396085</v>
      </c>
      <c r="J230" s="1">
        <f>-(J208+J175)</f>
        <v>4.572827394614074</v>
      </c>
      <c r="K230" s="1">
        <f>-(K208+K175)</f>
        <v>5.620775269209982</v>
      </c>
      <c r="L230" s="1">
        <f>-(L208+L175)</f>
        <v>7.108411358130683</v>
      </c>
      <c r="M230" s="1">
        <f>-(M208+M175)</f>
        <v>8.683264353295597</v>
      </c>
      <c r="N230" s="1">
        <f>-(N208+N175)</f>
        <v>9.755486272224466</v>
      </c>
      <c r="O230" s="1">
        <f>-(O208+O175)</f>
        <v>9.729864076869458</v>
      </c>
      <c r="P230" s="1">
        <f>-(P208+P175)</f>
        <v>8.200603787760306</v>
      </c>
      <c r="Q230" s="1">
        <f>-(Q208+Q175)</f>
        <v>4.991996460312816</v>
      </c>
      <c r="R230" s="1">
        <f>-(R208+R175)</f>
        <v>0.03633979213399119</v>
      </c>
      <c r="S230" s="1">
        <f>-(S208+S175)</f>
        <v>-6.855513158337002</v>
      </c>
      <c r="T230" s="1">
        <f>-(T208+T175)</f>
        <v>-16.348432280571</v>
      </c>
      <c r="U230" s="1">
        <f>-(U208+U175)</f>
        <v>-30.293955740499143</v>
      </c>
      <c r="V230" s="1">
        <f>-(V208+V175)</f>
        <v>-53.34053966021126</v>
      </c>
      <c r="W230" s="1">
        <f>-(W208+W175)</f>
        <v>-78.65826376099686</v>
      </c>
      <c r="X230" s="1">
        <f>-(X208+X175)</f>
        <v>-171.77051487914719</v>
      </c>
      <c r="Y230" s="1">
        <f>-(Y208+Y175)</f>
        <v>-138.17894942813274</v>
      </c>
      <c r="Z230" s="1">
        <f>-(Z208+Z175)</f>
        <v>60.57807783568841</v>
      </c>
      <c r="AA230" s="1" t="e">
        <f>-(AA208+AA175)</f>
        <v>#DIV/0!</v>
      </c>
    </row>
    <row r="231" spans="1:27" ht="12.75">
      <c r="A231" s="1" t="s">
        <v>140</v>
      </c>
      <c r="B231" s="1">
        <f>-(B209+B176)</f>
        <v>-122.72268228665513</v>
      </c>
      <c r="C231" s="1">
        <f>-(C209+C176)</f>
        <v>-283.2634804405756</v>
      </c>
      <c r="D231" s="1">
        <f>-(D209+D176)</f>
        <v>-196.18859377997578</v>
      </c>
      <c r="E231" s="1">
        <f>-(E209+E176)</f>
        <v>-124.41067220511879</v>
      </c>
      <c r="F231" s="1">
        <f>-(F209+F176)</f>
        <v>-84.86377718000416</v>
      </c>
      <c r="G231" s="1">
        <f>-(G209+G176)</f>
        <v>-61.984237432177046</v>
      </c>
      <c r="H231" s="1">
        <f>-(H209+H176)</f>
        <v>-53.14502480922716</v>
      </c>
      <c r="I231" s="1">
        <f>-(I209+I176)</f>
        <v>-45.958656239621355</v>
      </c>
      <c r="J231" s="1">
        <f>-(J209+J176)</f>
        <v>-42.840813069316965</v>
      </c>
      <c r="K231" s="1">
        <f>-(K209+K176)</f>
        <v>-41.757872478471675</v>
      </c>
      <c r="L231" s="1">
        <f>-(L209+L176)</f>
        <v>-41.44603524277263</v>
      </c>
      <c r="M231" s="1">
        <f>-(M209+M176)</f>
        <v>-40.959069652868266</v>
      </c>
      <c r="N231" s="1">
        <f>-(N209+N176)</f>
        <v>-39.722275262030124</v>
      </c>
      <c r="O231" s="1">
        <f>-(O209+O176)</f>
        <v>-37.58048537105594</v>
      </c>
      <c r="P231" s="1">
        <f>-(P209+P176)</f>
        <v>-34.71575573859975</v>
      </c>
      <c r="Q231" s="1">
        <f>-(Q209+Q176)</f>
        <v>-31.459555862391102</v>
      </c>
      <c r="R231" s="1">
        <f>-(R209+R176)</f>
        <v>-28.10768230656211</v>
      </c>
      <c r="S231" s="1">
        <f>-(S209+S176)</f>
        <v>-24.802021280394303</v>
      </c>
      <c r="T231" s="1">
        <f>-(T209+T176)</f>
        <v>-21.42928946912741</v>
      </c>
      <c r="U231" s="1">
        <f>-(U209+U176)</f>
        <v>-17.31502902272283</v>
      </c>
      <c r="V231" s="1">
        <f>-(V209+V176)</f>
        <v>-9.972905704610772</v>
      </c>
      <c r="W231" s="1">
        <f>-(W209+W176)</f>
        <v>-3.400625062921332</v>
      </c>
      <c r="X231" s="1">
        <f>-(X209+X176)</f>
        <v>84.5979301183734</v>
      </c>
      <c r="Y231" s="1">
        <f>-(Y209+Y176)</f>
        <v>168.44412393161426</v>
      </c>
      <c r="Z231" s="1">
        <f>-(Z209+Z176)</f>
        <v>-122.7226822866543</v>
      </c>
      <c r="AA231" s="1" t="e">
        <f>-(AA209+AA176)</f>
        <v>#DIV/0!</v>
      </c>
    </row>
    <row r="233" ht="12.75">
      <c r="A233" s="1" t="s">
        <v>208</v>
      </c>
    </row>
    <row r="234" ht="12.75">
      <c r="A234" s="14"/>
    </row>
    <row r="235" ht="12.75">
      <c r="A235" s="14" t="s">
        <v>232</v>
      </c>
    </row>
    <row r="236" spans="1:27" ht="12.75">
      <c r="A236" s="14" t="s">
        <v>210</v>
      </c>
      <c r="B236" s="1">
        <f>B180</f>
        <v>-260.10537273710247</v>
      </c>
      <c r="C236" s="1">
        <f>C180</f>
        <v>-237.62058516556598</v>
      </c>
      <c r="D236" s="1">
        <f>D180</f>
        <v>-26.270086421483057</v>
      </c>
      <c r="E236" s="1">
        <f>E180</f>
        <v>34.386076670477294</v>
      </c>
      <c r="F236" s="1">
        <f>F180</f>
        <v>37.306155157638116</v>
      </c>
      <c r="G236" s="1">
        <f>G180</f>
        <v>23.167897146894724</v>
      </c>
      <c r="H236" s="1">
        <f>H180</f>
        <v>3.904157908361528</v>
      </c>
      <c r="I236" s="1">
        <f>I180</f>
        <v>-15.87205162178194</v>
      </c>
      <c r="J236" s="1">
        <f>J180</f>
        <v>-33.50981328279139</v>
      </c>
      <c r="K236" s="1">
        <f>K180</f>
        <v>-47.1837516952693</v>
      </c>
      <c r="L236" s="1">
        <f>L180</f>
        <v>-55.77392186696894</v>
      </c>
      <c r="M236" s="1">
        <f>M180</f>
        <v>-58.9699361384466</v>
      </c>
      <c r="N236" s="1">
        <f>N180</f>
        <v>-57.295229952253024</v>
      </c>
      <c r="O236" s="1">
        <f>O180</f>
        <v>-51.886449470998244</v>
      </c>
      <c r="P236" s="1">
        <f>P180</f>
        <v>-44.051297886747854</v>
      </c>
      <c r="Q236" s="1">
        <f>Q180</f>
        <v>-34.80787639532628</v>
      </c>
      <c r="R236" s="1">
        <f>R180</f>
        <v>-24.582103853767588</v>
      </c>
      <c r="S236" s="1">
        <f>S180</f>
        <v>-13.028946257678239</v>
      </c>
      <c r="T236" s="1">
        <f>T180</f>
        <v>1.2854204312461577</v>
      </c>
      <c r="U236" s="1">
        <f>U180</f>
        <v>21.928209076303915</v>
      </c>
      <c r="V236" s="1">
        <f>V180</f>
        <v>58.00577172483764</v>
      </c>
      <c r="W236" s="1">
        <f>W180</f>
        <v>134.28649266660483</v>
      </c>
      <c r="X236" s="1">
        <f>X180</f>
        <v>297.177501042127</v>
      </c>
      <c r="Y236" s="1">
        <f>Y180</f>
        <v>348.09256600278025</v>
      </c>
      <c r="Z236" s="1">
        <f>Z180</f>
        <v>-260.1053727371015</v>
      </c>
      <c r="AA236" s="1">
        <f>AA180</f>
        <v>0</v>
      </c>
    </row>
    <row r="237" spans="1:27" ht="12.75">
      <c r="A237" s="14" t="s">
        <v>211</v>
      </c>
      <c r="B237" s="1">
        <f>SQRT(B49^2+B50^2)</f>
        <v>13.900089048249319</v>
      </c>
      <c r="C237" s="1">
        <f>SQRT(C49^2+C50^2)</f>
        <v>6.960517267372035</v>
      </c>
      <c r="D237" s="1">
        <f>SQRT(D49^2+D50^2)</f>
        <v>1.0719280729172866</v>
      </c>
      <c r="E237" s="1">
        <f>SQRT(E49^2+E50^2)</f>
        <v>2.1982250937647563</v>
      </c>
      <c r="F237" s="1">
        <f>SQRT(F49^2+F50^2)</f>
        <v>3.906028413094372</v>
      </c>
      <c r="G237" s="1">
        <f>SQRT(G49^2+G50^2)</f>
        <v>4.786229942102155</v>
      </c>
      <c r="H237" s="1">
        <f>SQRT(H49^2+H50^2)</f>
        <v>5.198146062325335</v>
      </c>
      <c r="I237" s="1">
        <f>SQRT(I49^2+I50^2)</f>
        <v>5.313984486626379</v>
      </c>
      <c r="J237" s="1">
        <f>SQRT(J49^2+J50^2)</f>
        <v>5.22023652571798</v>
      </c>
      <c r="K237" s="1">
        <f>SQRT(K49^2+K50^2)</f>
        <v>4.96529245231137</v>
      </c>
      <c r="L237" s="1">
        <f>SQRT(L49^2+L50^2)</f>
        <v>4.5831310730007395</v>
      </c>
      <c r="M237" s="1">
        <f>SQRT(M49^2+M50^2)</f>
        <v>4.10532241497959</v>
      </c>
      <c r="N237" s="1">
        <f>SQRT(N49^2+N50^2)</f>
        <v>3.5650277353434836</v>
      </c>
      <c r="O237" s="1">
        <f>SQRT(O49^2+O50^2)</f>
        <v>2.994387403233066</v>
      </c>
      <c r="P237" s="1">
        <f>SQRT(P49^2+P50^2)</f>
        <v>2.4179369727421287</v>
      </c>
      <c r="Q237" s="1">
        <f>SQRT(Q49^2+Q50^2)</f>
        <v>1.8458571012941156</v>
      </c>
      <c r="R237" s="1">
        <f>SQRT(R49^2+R50^2)</f>
        <v>1.2691593871346356</v>
      </c>
      <c r="S237" s="1">
        <f>SQRT(S49^2+S50^2)</f>
        <v>0.6551244240613869</v>
      </c>
      <c r="T237" s="1">
        <f>SQRT(T49^2+T50^2)</f>
        <v>0.06243729015851723</v>
      </c>
      <c r="U237" s="1">
        <f>SQRT(U49^2+U50^2)</f>
        <v>1.007960723452526</v>
      </c>
      <c r="V237" s="1">
        <f>SQRT(V49^2+V50^2)</f>
        <v>2.4224897219152917</v>
      </c>
      <c r="W237" s="1">
        <f>SQRT(W49^2+W50^2)</f>
        <v>4.779236752345097</v>
      </c>
      <c r="X237" s="1">
        <f>SQRT(X49^2+X50^2)</f>
        <v>8.819978271962013</v>
      </c>
      <c r="Y237" s="1">
        <f>SQRT(Y49^2+Y50^2)</f>
        <v>13.998844731831218</v>
      </c>
      <c r="Z237" s="1">
        <f>SQRT(Z49^2+Z50^2)</f>
        <v>13.900089048249326</v>
      </c>
      <c r="AA237" s="1">
        <f>SQRT(AA49^2+AA50^2)</f>
        <v>0</v>
      </c>
    </row>
    <row r="238" spans="1:27" ht="12.75">
      <c r="A238" s="14" t="s">
        <v>212</v>
      </c>
      <c r="B238" s="1">
        <f>B236/B237</f>
        <v>-18.712496864893257</v>
      </c>
      <c r="C238" s="1">
        <f>C236/C237</f>
        <v>-34.13835151008546</v>
      </c>
      <c r="D238" s="1">
        <f>D236/D237</f>
        <v>-24.507321979158707</v>
      </c>
      <c r="E238" s="1">
        <f>E236/E237</f>
        <v>15.642654961956834</v>
      </c>
      <c r="F238" s="1">
        <f>F236/F237</f>
        <v>9.550917508069027</v>
      </c>
      <c r="G238" s="1">
        <f>G236/G237</f>
        <v>4.840531572271092</v>
      </c>
      <c r="H238" s="1">
        <f>H236/H237</f>
        <v>0.7510673731655484</v>
      </c>
      <c r="I238" s="1">
        <f>I236/I237</f>
        <v>-2.9868456826938212</v>
      </c>
      <c r="J238" s="1">
        <f>J236/J237</f>
        <v>-6.419213596491688</v>
      </c>
      <c r="K238" s="1">
        <f>K236/K237</f>
        <v>-9.502713515556371</v>
      </c>
      <c r="L238" s="1">
        <f>L236/L237</f>
        <v>-12.169392709611458</v>
      </c>
      <c r="M238" s="1">
        <f>M236/M237</f>
        <v>-14.364264283671314</v>
      </c>
      <c r="N238" s="1">
        <f>N236/N237</f>
        <v>-16.071468220073395</v>
      </c>
      <c r="O238" s="1">
        <f>O236/O237</f>
        <v>-17.327901331329404</v>
      </c>
      <c r="P238" s="1">
        <f>P236/P237</f>
        <v>-18.218546795614053</v>
      </c>
      <c r="Q238" s="1">
        <f>Q236/Q237</f>
        <v>-18.857297442430813</v>
      </c>
      <c r="R238" s="1">
        <f>R236/R237</f>
        <v>-19.368807498060807</v>
      </c>
      <c r="S238" s="1">
        <f>S236/S237</f>
        <v>-19.887743120469267</v>
      </c>
      <c r="T238" s="1">
        <f>T236/T237</f>
        <v>20.58738340473622</v>
      </c>
      <c r="U238" s="1">
        <f>U236/U237</f>
        <v>21.7550233516978</v>
      </c>
      <c r="V238" s="1">
        <f>V236/V237</f>
        <v>23.94469260285512</v>
      </c>
      <c r="W238" s="1">
        <f>W236/W237</f>
        <v>28.09789504583813</v>
      </c>
      <c r="X238" s="1">
        <f>X236/X237</f>
        <v>33.69367722671493</v>
      </c>
      <c r="Y238" s="1">
        <f>Y236/Y237</f>
        <v>24.865806619832803</v>
      </c>
      <c r="Z238" s="1">
        <f>Z236/Z237</f>
        <v>-18.71249686489318</v>
      </c>
      <c r="AA238" s="1" t="e">
        <f>AA236/AA237</f>
        <v>#DIV/0!</v>
      </c>
    </row>
    <row r="239" spans="1:27" ht="12.75">
      <c r="A239" s="14" t="s">
        <v>213</v>
      </c>
      <c r="B239" s="1">
        <f>B49/B237*B238</f>
        <v>-18.69709407487733</v>
      </c>
      <c r="C239" s="1">
        <f>C49/C237*C238</f>
        <v>-33.17991412475373</v>
      </c>
      <c r="D239" s="1">
        <f>D49/D237*D238</f>
        <v>-23.134872539056385</v>
      </c>
      <c r="E239" s="1">
        <f>E49/E237*E238</f>
        <v>-14.86355061960736</v>
      </c>
      <c r="F239" s="1">
        <f>F49/F237*F238</f>
        <v>-9.289238162119524</v>
      </c>
      <c r="G239" s="1">
        <f>G49/G237*G238</f>
        <v>-4.8059906732274325</v>
      </c>
      <c r="H239" s="1">
        <f>H49/H237*H238</f>
        <v>-0.7510137828119543</v>
      </c>
      <c r="I239" s="1">
        <f>I49/I237*I238</f>
        <v>2.953271322496691</v>
      </c>
      <c r="J239" s="1">
        <f>J49/J237*J238</f>
        <v>6.15416159285305</v>
      </c>
      <c r="K239" s="1">
        <f>K49/K237*K238</f>
        <v>8.669027793687462</v>
      </c>
      <c r="L239" s="1">
        <f>L49/L237*L238</f>
        <v>10.392226573066734</v>
      </c>
      <c r="M239" s="1">
        <f>M49/M237*M238</f>
        <v>11.33757508294621</v>
      </c>
      <c r="N239" s="1">
        <f>N49/N237*N238</f>
        <v>11.630913117339885</v>
      </c>
      <c r="O239" s="1">
        <f>O49/O237*O238</f>
        <v>11.468037913210907</v>
      </c>
      <c r="P239" s="1">
        <f>P49/P237*P238</f>
        <v>11.060519431539515</v>
      </c>
      <c r="Q239" s="1">
        <f>Q49/Q237*Q238</f>
        <v>10.594714810485543</v>
      </c>
      <c r="R239" s="1">
        <f>R49/R237*R238</f>
        <v>10.219320832866172</v>
      </c>
      <c r="S239" s="1">
        <f>S49/S237*S238</f>
        <v>10.061937701390484</v>
      </c>
      <c r="T239" s="1">
        <f>T49/T237*T238</f>
        <v>10.271932017984982</v>
      </c>
      <c r="U239" s="1">
        <f>U49/U237*U238</f>
        <v>11.10459502314291</v>
      </c>
      <c r="V239" s="1">
        <f>V49/V237*V238</f>
        <v>13.105884307261988</v>
      </c>
      <c r="W239" s="1">
        <f>W49/W237*W238</f>
        <v>17.46270990842576</v>
      </c>
      <c r="X239" s="1">
        <f>X49/X237*X238</f>
        <v>25.18555606982656</v>
      </c>
      <c r="Y239" s="1">
        <f>Y49/Y237*Y238</f>
        <v>22.641457792811735</v>
      </c>
      <c r="Z239" s="1">
        <f>Z49/Z237*Z238</f>
        <v>-18.697094074877253</v>
      </c>
      <c r="AA239" s="1" t="e">
        <f>AA49/AA237*AA238</f>
        <v>#DIV/0!</v>
      </c>
    </row>
    <row r="240" spans="1:27" ht="12.75">
      <c r="A240" s="14" t="s">
        <v>214</v>
      </c>
      <c r="B240" s="1">
        <f>B50/B237*B238</f>
        <v>-0.7590863414836154</v>
      </c>
      <c r="C240" s="1">
        <f>C50/C237*C238</f>
        <v>8.032455571002064</v>
      </c>
      <c r="D240" s="1">
        <f>D50/D237*D238</f>
        <v>8.08619213176204</v>
      </c>
      <c r="E240" s="1">
        <f>E50/E237*E238</f>
        <v>4.875194071747554</v>
      </c>
      <c r="F240" s="1">
        <f>F50/F237*F238</f>
        <v>2.220378259072489</v>
      </c>
      <c r="G240" s="1">
        <f>G50/G237*G238</f>
        <v>0.5772343986667703</v>
      </c>
      <c r="H240" s="1">
        <f>H50/H237*H238</f>
        <v>-0.008972015396544323</v>
      </c>
      <c r="I240" s="1">
        <f>I50/I237*I238</f>
        <v>0.4465821625920161</v>
      </c>
      <c r="J240" s="1">
        <f>J50/J237*J238</f>
        <v>1.8255405463687069</v>
      </c>
      <c r="K240" s="1">
        <f>K50/K237*K238</f>
        <v>3.8922385937930404</v>
      </c>
      <c r="L240" s="1">
        <f>L50/L237*L238</f>
        <v>6.332120164272794</v>
      </c>
      <c r="M240" s="1">
        <f>M50/M237*M238</f>
        <v>8.819947825793113</v>
      </c>
      <c r="N240" s="1">
        <f>N50/N237*N238</f>
        <v>11.091165439471187</v>
      </c>
      <c r="O240" s="1">
        <f>O50/O237*O238</f>
        <v>12.99000658080836</v>
      </c>
      <c r="P240" s="1">
        <f>P50/P237*P238</f>
        <v>14.47689045508447</v>
      </c>
      <c r="Q240" s="1">
        <f>Q50/Q237*Q238</f>
        <v>15.599669384855119</v>
      </c>
      <c r="R240" s="1">
        <f>R50/R237*R238</f>
        <v>16.453455126868764</v>
      </c>
      <c r="S240" s="1">
        <f>S50/S237*S238</f>
        <v>17.154583530914106</v>
      </c>
      <c r="T240" s="1">
        <f>T50/T237*T238</f>
        <v>17.841742293607517</v>
      </c>
      <c r="U240" s="1">
        <f>U50/U237*U238</f>
        <v>18.707458683768525</v>
      </c>
      <c r="V240" s="1">
        <f>V50/V237*V238</f>
        <v>20.03956337772579</v>
      </c>
      <c r="W240" s="1">
        <f>W50/W237*W238</f>
        <v>22.012393524128715</v>
      </c>
      <c r="X240" s="1">
        <f>X50/X237*X238</f>
        <v>22.381949211622988</v>
      </c>
      <c r="Y240" s="1">
        <f>Y50/Y237*Y238</f>
        <v>10.279724114549268</v>
      </c>
      <c r="Z240" s="1">
        <f>Z50/Z237*Z238</f>
        <v>-0.7590863414836239</v>
      </c>
      <c r="AA240" s="1" t="e">
        <f>AA50/AA237*AA238</f>
        <v>#DIV/0!</v>
      </c>
    </row>
    <row r="241" spans="1:27" ht="12.75">
      <c r="A241" s="14" t="s">
        <v>209</v>
      </c>
      <c r="B241" s="1">
        <f>B239*B49+B240*B50-B236</f>
        <v>0</v>
      </c>
      <c r="C241" s="1">
        <f>C239*C49+C240*C50-C236</f>
        <v>0</v>
      </c>
      <c r="D241" s="1">
        <f>D239*D49+D240*D50-D236</f>
        <v>0</v>
      </c>
      <c r="E241" s="1">
        <f>E239*E49+E240*E50-E236</f>
        <v>0</v>
      </c>
      <c r="F241" s="1">
        <f>F239*F49+F240*F50-F236</f>
        <v>0</v>
      </c>
      <c r="G241" s="1">
        <f>G239*G49+G240*G50-G236</f>
        <v>0</v>
      </c>
      <c r="H241" s="1">
        <f>H239*H49+H240*H50-H236</f>
        <v>0</v>
      </c>
      <c r="I241" s="1">
        <f>I239*I49+I240*I50-I236</f>
        <v>0</v>
      </c>
      <c r="J241" s="1">
        <f>J239*J49+J240*J50-J236</f>
        <v>0</v>
      </c>
      <c r="K241" s="1">
        <f>K239*K49+K240*K50-K236</f>
        <v>0</v>
      </c>
      <c r="L241" s="1">
        <f>L239*L49+L240*L50-L236</f>
        <v>0</v>
      </c>
      <c r="M241" s="1">
        <f>M239*M49+M240*M50-M236</f>
        <v>0</v>
      </c>
      <c r="N241" s="1">
        <f>N239*N49+N240*N50-N236</f>
        <v>0</v>
      </c>
      <c r="O241" s="1">
        <f>O239*O49+O240*O50-O236</f>
        <v>0</v>
      </c>
      <c r="P241" s="1">
        <f>P239*P49+P240*P50-P236</f>
        <v>0</v>
      </c>
      <c r="Q241" s="1">
        <f>Q239*Q49+Q240*Q50-Q236</f>
        <v>0</v>
      </c>
      <c r="R241" s="1">
        <f>R239*R49+R240*R50-R236</f>
        <v>0</v>
      </c>
      <c r="S241" s="1">
        <f>S239*S49+S240*S50-S236</f>
        <v>0</v>
      </c>
      <c r="T241" s="1">
        <f>T239*T49+T240*T50-T236</f>
        <v>0</v>
      </c>
      <c r="U241" s="1">
        <f>U239*U49+U240*U50-U236</f>
        <v>0</v>
      </c>
      <c r="V241" s="1">
        <f>V239*V49+V240*V50-V236</f>
        <v>0</v>
      </c>
      <c r="W241" s="1">
        <f>W239*W49+W240*W50-W236</f>
        <v>0</v>
      </c>
      <c r="X241" s="1">
        <f>X239*X49+X240*X50-X236</f>
        <v>0</v>
      </c>
      <c r="Y241" s="1">
        <f>Y239*Y49+Y240*Y50-Y236</f>
        <v>0</v>
      </c>
      <c r="Z241" s="1">
        <f>Z239*Z49+Z240*Z50-Z236</f>
        <v>0</v>
      </c>
      <c r="AA241" s="1" t="e">
        <f>AA239*AA49+AA240*AA50-AA236</f>
        <v>#DIV/0!</v>
      </c>
    </row>
    <row r="242" ht="12.75">
      <c r="A242" s="14"/>
    </row>
    <row r="243" ht="12.75">
      <c r="A243" s="14" t="s">
        <v>232</v>
      </c>
    </row>
    <row r="244" spans="1:27" ht="12.75">
      <c r="A244" s="14" t="s">
        <v>215</v>
      </c>
      <c r="B244" s="1">
        <f>B180+B196</f>
        <v>-235.89543762348666</v>
      </c>
      <c r="C244" s="1">
        <f>C180+C196</f>
        <v>-230.46006404228086</v>
      </c>
      <c r="D244" s="1">
        <f>D180+D196</f>
        <v>-26.240567242747208</v>
      </c>
      <c r="E244" s="1">
        <f>E180+E196</f>
        <v>32.164376161647326</v>
      </c>
      <c r="F244" s="1">
        <f>F180+F196</f>
        <v>33.92861271423928</v>
      </c>
      <c r="G244" s="1">
        <f>G180+G196</f>
        <v>18.857623724881933</v>
      </c>
      <c r="H244" s="1">
        <f>H180+H196</f>
        <v>-1.1945108496180623</v>
      </c>
      <c r="I244" s="1">
        <f>I180+I196</f>
        <v>-21.550334662769977</v>
      </c>
      <c r="J244" s="1">
        <f>J180+J196</f>
        <v>-39.50813460307326</v>
      </c>
      <c r="K244" s="1">
        <f>K180+K196</f>
        <v>-53.24417661637881</v>
      </c>
      <c r="L244" s="1">
        <f>L180+L196</f>
        <v>-61.69842798431559</v>
      </c>
      <c r="M244" s="1">
        <f>M180+M196</f>
        <v>-64.66597313033326</v>
      </c>
      <c r="N244" s="1">
        <f>N180+N196</f>
        <v>-62.79130760032546</v>
      </c>
      <c r="O244" s="1">
        <f>O180+O196</f>
        <v>-57.306814265626876</v>
      </c>
      <c r="P244" s="1">
        <f>P180+P196</f>
        <v>-49.553484848355765</v>
      </c>
      <c r="Q244" s="1">
        <f>Q180+Q196</f>
        <v>-40.50075099766957</v>
      </c>
      <c r="R244" s="1">
        <f>R180+R196</f>
        <v>-30.443037686373525</v>
      </c>
      <c r="S244" s="1">
        <f>S180+S196</f>
        <v>-18.825186959311687</v>
      </c>
      <c r="T244" s="1">
        <f>T180+T196</f>
        <v>-3.9111606769894958</v>
      </c>
      <c r="U244" s="1">
        <f>U180+U196</f>
        <v>18.32484962769533</v>
      </c>
      <c r="V244" s="1">
        <f>V180+V196</f>
        <v>57.77773896289652</v>
      </c>
      <c r="W244" s="1">
        <f>W180+W196</f>
        <v>140.67374216627042</v>
      </c>
      <c r="X244" s="1">
        <f>X180+X196</f>
        <v>315.3895960375829</v>
      </c>
      <c r="Y244" s="1">
        <f>Y180+Y196</f>
        <v>379.2488400712868</v>
      </c>
      <c r="Z244" s="1">
        <f>Z180+Z196</f>
        <v>-235.89543762348566</v>
      </c>
      <c r="AA244" s="1">
        <f>AA180+AA196</f>
        <v>0</v>
      </c>
    </row>
    <row r="245" spans="1:27" ht="12.75">
      <c r="A245" s="14" t="s">
        <v>216</v>
      </c>
      <c r="B245" s="1">
        <f>SQRT(B49^2+B50^2)</f>
        <v>13.900089048249319</v>
      </c>
      <c r="C245" s="1">
        <f>SQRT(C49^2+C50^2)</f>
        <v>6.960517267372035</v>
      </c>
      <c r="D245" s="1">
        <f>SQRT(D49^2+D50^2)</f>
        <v>1.0719280729172866</v>
      </c>
      <c r="E245" s="1">
        <f>SQRT(E49^2+E50^2)</f>
        <v>2.1982250937647563</v>
      </c>
      <c r="F245" s="1">
        <f>SQRT(F49^2+F50^2)</f>
        <v>3.906028413094372</v>
      </c>
      <c r="G245" s="1">
        <f>SQRT(G49^2+G50^2)</f>
        <v>4.786229942102155</v>
      </c>
      <c r="H245" s="1">
        <f>SQRT(H49^2+H50^2)</f>
        <v>5.198146062325335</v>
      </c>
      <c r="I245" s="1">
        <f>SQRT(I49^2+I50^2)</f>
        <v>5.313984486626379</v>
      </c>
      <c r="J245" s="1">
        <f>SQRT(J49^2+J50^2)</f>
        <v>5.22023652571798</v>
      </c>
      <c r="K245" s="1">
        <f>SQRT(K49^2+K50^2)</f>
        <v>4.96529245231137</v>
      </c>
      <c r="L245" s="1">
        <f>SQRT(L49^2+L50^2)</f>
        <v>4.5831310730007395</v>
      </c>
      <c r="M245" s="1">
        <f>SQRT(M49^2+M50^2)</f>
        <v>4.10532241497959</v>
      </c>
      <c r="N245" s="1">
        <f>SQRT(N49^2+N50^2)</f>
        <v>3.5650277353434836</v>
      </c>
      <c r="O245" s="1">
        <f>SQRT(O49^2+O50^2)</f>
        <v>2.994387403233066</v>
      </c>
      <c r="P245" s="1">
        <f>SQRT(P49^2+P50^2)</f>
        <v>2.4179369727421287</v>
      </c>
      <c r="Q245" s="1">
        <f>SQRT(Q49^2+Q50^2)</f>
        <v>1.8458571012941156</v>
      </c>
      <c r="R245" s="1">
        <f>SQRT(R49^2+R50^2)</f>
        <v>1.2691593871346356</v>
      </c>
      <c r="S245" s="1">
        <f>SQRT(S49^2+S50^2)</f>
        <v>0.6551244240613869</v>
      </c>
      <c r="T245" s="1">
        <f>SQRT(T49^2+T50^2)</f>
        <v>0.06243729015851723</v>
      </c>
      <c r="U245" s="1">
        <f>SQRT(U49^2+U50^2)</f>
        <v>1.007960723452526</v>
      </c>
      <c r="V245" s="1">
        <f>SQRT(V49^2+V50^2)</f>
        <v>2.4224897219152917</v>
      </c>
      <c r="W245" s="1">
        <f>SQRT(W49^2+W50^2)</f>
        <v>4.779236752345097</v>
      </c>
      <c r="X245" s="1">
        <f>SQRT(X49^2+X50^2)</f>
        <v>8.819978271962013</v>
      </c>
      <c r="Y245" s="1">
        <f>SQRT(Y49^2+Y50^2)</f>
        <v>13.998844731831218</v>
      </c>
      <c r="Z245" s="1">
        <f>SQRT(Z49^2+Z50^2)</f>
        <v>13.900089048249326</v>
      </c>
      <c r="AA245" s="1">
        <f>SQRT(AA49^2+AA50^2)</f>
        <v>0</v>
      </c>
    </row>
    <row r="246" spans="1:27" ht="12.75">
      <c r="A246" s="14" t="s">
        <v>217</v>
      </c>
      <c r="B246" s="1">
        <f>B244/B245</f>
        <v>-16.970786072280386</v>
      </c>
      <c r="C246" s="1">
        <f>C244/C245</f>
        <v>-33.1096174594064</v>
      </c>
      <c r="D246" s="1">
        <f>D244/D245</f>
        <v>-24.47978358410995</v>
      </c>
      <c r="E246" s="1">
        <f>E244/E245</f>
        <v>14.631975702980219</v>
      </c>
      <c r="F246" s="1">
        <f>F244/F245</f>
        <v>8.686217591377142</v>
      </c>
      <c r="G246" s="1">
        <f>G244/G245</f>
        <v>3.939974458602692</v>
      </c>
      <c r="H246" s="1">
        <f>H244/H245</f>
        <v>-0.22979555312528305</v>
      </c>
      <c r="I246" s="1">
        <f>I244/I245</f>
        <v>-4.0554003717935885</v>
      </c>
      <c r="J246" s="1">
        <f>J244/J245</f>
        <v>-7.568265232510589</v>
      </c>
      <c r="K246" s="1">
        <f>K244/K245</f>
        <v>-10.723271011276156</v>
      </c>
      <c r="L246" s="1">
        <f>L244/L245</f>
        <v>-13.462069271328833</v>
      </c>
      <c r="M246" s="1">
        <f>M244/M245</f>
        <v>-15.751740446591633</v>
      </c>
      <c r="N246" s="1">
        <f>N244/N245</f>
        <v>-17.613132985703306</v>
      </c>
      <c r="O246" s="1">
        <f>O244/O245</f>
        <v>-19.138076190058843</v>
      </c>
      <c r="P246" s="1">
        <f>P244/P245</f>
        <v>-20.494117674274303</v>
      </c>
      <c r="Q246" s="1">
        <f>Q244/Q245</f>
        <v>-21.941433586204923</v>
      </c>
      <c r="R246" s="1">
        <f>R244/R245</f>
        <v>-23.986772658321797</v>
      </c>
      <c r="S246" s="1">
        <f>S244/S245</f>
        <v>-28.735284883147198</v>
      </c>
      <c r="T246" s="1">
        <f>T244/T245</f>
        <v>-62.64142257070656</v>
      </c>
      <c r="U246" s="1">
        <f>U244/U245</f>
        <v>18.180122698559106</v>
      </c>
      <c r="V246" s="1">
        <f>V244/V245</f>
        <v>23.850561032397586</v>
      </c>
      <c r="W246" s="1">
        <f>W244/W245</f>
        <v>29.43435311030448</v>
      </c>
      <c r="X246" s="1">
        <f>X244/X245</f>
        <v>35.75854569168051</v>
      </c>
      <c r="Y246" s="1">
        <f>Y244/Y245</f>
        <v>27.091438424838966</v>
      </c>
      <c r="Z246" s="1">
        <f>Z244/Z245</f>
        <v>-16.970786072280305</v>
      </c>
      <c r="AA246" s="1" t="e">
        <f>AA244/AA245</f>
        <v>#DIV/0!</v>
      </c>
    </row>
    <row r="247" spans="1:27" ht="12.75">
      <c r="A247" s="14" t="s">
        <v>218</v>
      </c>
      <c r="B247" s="1">
        <f>B49/B245*B246</f>
        <v>-16.956816934106904</v>
      </c>
      <c r="C247" s="1">
        <f>C49/C245*C246</f>
        <v>-32.18006187797324</v>
      </c>
      <c r="D247" s="1">
        <f>D49/D245*D246</f>
        <v>-23.10887633841378</v>
      </c>
      <c r="E247" s="1">
        <f>E49/E245*E246</f>
        <v>-13.903209656866661</v>
      </c>
      <c r="F247" s="1">
        <f>F49/F245*F246</f>
        <v>-8.448229593243317</v>
      </c>
      <c r="G247" s="1">
        <f>G49/G245*G246</f>
        <v>-3.911859724099402</v>
      </c>
      <c r="H247" s="1">
        <f>H49/H245*H246</f>
        <v>0.229779156693503</v>
      </c>
      <c r="I247" s="1">
        <f>I49/I245*I246</f>
        <v>4.009814664565697</v>
      </c>
      <c r="J247" s="1">
        <f>J49/J245*J246</f>
        <v>7.255768408126694</v>
      </c>
      <c r="K247" s="1">
        <f>K49/K245*K246</f>
        <v>9.78250415355738</v>
      </c>
      <c r="L247" s="1">
        <f>L49/L245*L246</f>
        <v>11.496126170657151</v>
      </c>
      <c r="M247" s="1">
        <f>M49/M245*M246</f>
        <v>12.432696619437925</v>
      </c>
      <c r="N247" s="1">
        <f>N49/N245*N246</f>
        <v>12.746615099235337</v>
      </c>
      <c r="O247" s="1">
        <f>O49/O245*O246</f>
        <v>12.666056848828758</v>
      </c>
      <c r="P247" s="1">
        <f>P49/P245*P246</f>
        <v>12.442023467159215</v>
      </c>
      <c r="Q247" s="1">
        <f>Q49/Q245*Q246</f>
        <v>12.32749454627494</v>
      </c>
      <c r="R247" s="1">
        <f>R49/R245*R246</f>
        <v>12.655839837581881</v>
      </c>
      <c r="S247" s="1">
        <f>S49/S245*S246</f>
        <v>14.538233150665942</v>
      </c>
      <c r="T247" s="1">
        <f>T49/T245*T246</f>
        <v>-31.254502891714722</v>
      </c>
      <c r="U247" s="1">
        <f>U49/U245*U246</f>
        <v>9.279829158298357</v>
      </c>
      <c r="V247" s="1">
        <f>V49/V245*V246</f>
        <v>13.054362348198282</v>
      </c>
      <c r="W247" s="1">
        <f>W49/W245*W246</f>
        <v>18.293312323534753</v>
      </c>
      <c r="X247" s="1">
        <f>X49/X245*X246</f>
        <v>26.7290165876941</v>
      </c>
      <c r="Y247" s="1">
        <f>Y49/Y245*Y246</f>
        <v>24.667997665248226</v>
      </c>
      <c r="Z247" s="1">
        <f>Z49/Z245*Z246</f>
        <v>-16.956816934106822</v>
      </c>
      <c r="AA247" s="1" t="e">
        <f>AA49/AA245*AA246</f>
        <v>#DIV/0!</v>
      </c>
    </row>
    <row r="248" spans="1:27" ht="12.75">
      <c r="A248" s="14" t="s">
        <v>219</v>
      </c>
      <c r="B248" s="1">
        <f>B50/B245*B246</f>
        <v>-0.688432548831954</v>
      </c>
      <c r="C248" s="1">
        <f>C50/C245*C246</f>
        <v>7.790403445139593</v>
      </c>
      <c r="D248" s="1">
        <f>D50/D245*D246</f>
        <v>8.077105836917013</v>
      </c>
      <c r="E248" s="1">
        <f>E50/E245*E246</f>
        <v>4.560205500831416</v>
      </c>
      <c r="F248" s="1">
        <f>F50/F245*F246</f>
        <v>2.019354546531533</v>
      </c>
      <c r="G248" s="1">
        <f>G50/G245*G246</f>
        <v>0.46984277520307594</v>
      </c>
      <c r="H248" s="1">
        <f>H50/H245*H246</f>
        <v>0.0027450656417250833</v>
      </c>
      <c r="I248" s="1">
        <f>I50/I245*I246</f>
        <v>0.6063485230273605</v>
      </c>
      <c r="J248" s="1">
        <f>J50/J245*J246</f>
        <v>2.1523158312058137</v>
      </c>
      <c r="K248" s="1">
        <f>K50/K245*K246</f>
        <v>4.392169585399471</v>
      </c>
      <c r="L248" s="1">
        <f>L50/L245*L246</f>
        <v>7.004740690017563</v>
      </c>
      <c r="M248" s="1">
        <f>M50/M245*M246</f>
        <v>9.671886158645975</v>
      </c>
      <c r="N248" s="1">
        <f>N50/N245*N246</f>
        <v>12.155091817177505</v>
      </c>
      <c r="O248" s="1">
        <f>O50/O245*O246</f>
        <v>14.347019347541679</v>
      </c>
      <c r="P248" s="1">
        <f>P50/P245*P246</f>
        <v>16.28511318013055</v>
      </c>
      <c r="Q248" s="1">
        <f>Q50/Q245*Q246</f>
        <v>18.151016115617416</v>
      </c>
      <c r="R248" s="1">
        <f>R50/R245*R246</f>
        <v>20.376333835297494</v>
      </c>
      <c r="S248" s="1">
        <f>S50/S245*S246</f>
        <v>24.786213389150543</v>
      </c>
      <c r="T248" s="1">
        <f>T50/T245*T246</f>
        <v>-54.287234877764966</v>
      </c>
      <c r="U248" s="1">
        <f>U50/U245*U246</f>
        <v>15.633349996960334</v>
      </c>
      <c r="V248" s="1">
        <f>V50/V245*V246</f>
        <v>19.96078368306378</v>
      </c>
      <c r="W248" s="1">
        <f>W50/W245*W246</f>
        <v>23.059398675067456</v>
      </c>
      <c r="X248" s="1">
        <f>X50/X245*X246</f>
        <v>23.753594722457823</v>
      </c>
      <c r="Y248" s="1">
        <f>Y50/Y245*Y246</f>
        <v>11.199818173262877</v>
      </c>
      <c r="Z248" s="1">
        <f>Z50/Z245*Z246</f>
        <v>-0.6884325488319611</v>
      </c>
      <c r="AA248" s="1" t="e">
        <f>AA50/AA245*AA246</f>
        <v>#DIV/0!</v>
      </c>
    </row>
    <row r="249" spans="1:27" ht="12.75">
      <c r="A249" s="14" t="s">
        <v>209</v>
      </c>
      <c r="B249" s="1">
        <f>B247*B49+B248*B50-B244</f>
        <v>0</v>
      </c>
      <c r="C249" s="1">
        <f>C247*C49+C248*C50-C244</f>
        <v>0</v>
      </c>
      <c r="D249" s="1">
        <f>D247*D49+D248*D50-D244</f>
        <v>0</v>
      </c>
      <c r="E249" s="1">
        <f>E247*E49+E248*E50-E244</f>
        <v>0</v>
      </c>
      <c r="F249" s="1">
        <f>F247*F49+F248*F50-F244</f>
        <v>0</v>
      </c>
      <c r="G249" s="1">
        <f>G247*G49+G248*G50-G244</f>
        <v>0</v>
      </c>
      <c r="H249" s="1">
        <f>H247*H49+H248*H50-H244</f>
        <v>0</v>
      </c>
      <c r="I249" s="1">
        <f>I247*I49+I248*I50-I244</f>
        <v>0</v>
      </c>
      <c r="J249" s="1">
        <f>J247*J49+J248*J50-J244</f>
        <v>0</v>
      </c>
      <c r="K249" s="1">
        <f>K247*K49+K248*K50-K244</f>
        <v>0</v>
      </c>
      <c r="L249" s="1">
        <f>L247*L49+L248*L50-L244</f>
        <v>0</v>
      </c>
      <c r="M249" s="1">
        <f>M247*M49+M248*M50-M244</f>
        <v>0</v>
      </c>
      <c r="N249" s="1">
        <f>N247*N49+N248*N50-N244</f>
        <v>0</v>
      </c>
      <c r="O249" s="1">
        <f>O247*O49+O248*O50-O244</f>
        <v>0</v>
      </c>
      <c r="P249" s="1">
        <f>P247*P49+P248*P50-P244</f>
        <v>0</v>
      </c>
      <c r="Q249" s="1">
        <f>Q247*Q49+Q248*Q50-Q244</f>
        <v>0</v>
      </c>
      <c r="R249" s="1">
        <f>R247*R49+R248*R50-R244</f>
        <v>0</v>
      </c>
      <c r="S249" s="1">
        <f>S247*S49+S248*S50-S244</f>
        <v>0</v>
      </c>
      <c r="T249" s="1">
        <f>T247*T49+T248*T50-T244</f>
        <v>0</v>
      </c>
      <c r="U249" s="1">
        <f>U247*U49+U248*U50-U244</f>
        <v>0</v>
      </c>
      <c r="V249" s="1">
        <f>V247*V49+V248*V50-V244</f>
        <v>0</v>
      </c>
      <c r="W249" s="1">
        <f>W247*W49+W248*W50-W244</f>
        <v>0</v>
      </c>
      <c r="X249" s="1">
        <f>X247*X49+X248*X50-X244</f>
        <v>0</v>
      </c>
      <c r="Y249" s="1">
        <f>Y247*Y49+Y248*Y50-Y244</f>
        <v>0</v>
      </c>
      <c r="Z249" s="1">
        <f>Z247*Z49+Z248*Z50-Z244</f>
        <v>0</v>
      </c>
      <c r="AA249" s="1" t="e">
        <f>AA247*AA49+AA248*AA50-AA244</f>
        <v>#DIV/0!</v>
      </c>
    </row>
    <row r="250" ht="12.75">
      <c r="A250" s="14"/>
    </row>
    <row r="251" ht="12.75">
      <c r="A251" s="14" t="s">
        <v>220</v>
      </c>
    </row>
    <row r="252" spans="1:27" ht="12.75">
      <c r="A252" s="14" t="s">
        <v>221</v>
      </c>
      <c r="B252" s="1">
        <f>B180+B196+B171</f>
        <v>-776.4872685099772</v>
      </c>
      <c r="C252" s="1">
        <f>C180+C196+C171</f>
        <v>-421.9430189521185</v>
      </c>
      <c r="D252" s="1">
        <f>D180+D196+D171</f>
        <v>183.64356591155217</v>
      </c>
      <c r="E252" s="1">
        <f>E180+E196+E171</f>
        <v>279.4638556117239</v>
      </c>
      <c r="F252" s="1">
        <f>F180+F196+F171</f>
        <v>214.80893464224934</v>
      </c>
      <c r="G252" s="1">
        <f>G180+G196+G171</f>
        <v>110.01846565803112</v>
      </c>
      <c r="H252" s="1">
        <f>H180+H196+H171</f>
        <v>-3.573392946756776</v>
      </c>
      <c r="I252" s="1">
        <f>I180+I196+I171</f>
        <v>-113.36222983160039</v>
      </c>
      <c r="J252" s="1">
        <f>J180+J196+J171</f>
        <v>-210.6493509446958</v>
      </c>
      <c r="K252" s="1">
        <f>K180+K196+K171</f>
        <v>-288.30183806215314</v>
      </c>
      <c r="L252" s="1">
        <f>L180+L196+L171</f>
        <v>-341.00843028273465</v>
      </c>
      <c r="M252" s="1">
        <f>M180+M196+M171</f>
        <v>-366.024536795052</v>
      </c>
      <c r="N252" s="1">
        <f>N180+N196+N171</f>
        <v>-363.6454232860878</v>
      </c>
      <c r="O252" s="1">
        <f>O180+O196+O171</f>
        <v>-336.88222182677197</v>
      </c>
      <c r="P252" s="1">
        <f>P180+P196+P171</f>
        <v>-290.2685737965792</v>
      </c>
      <c r="Q252" s="1">
        <f>Q180+Q196+Q171</f>
        <v>-228.3336753841914</v>
      </c>
      <c r="R252" s="1">
        <f>R180+R196+R171</f>
        <v>-154.35427893930097</v>
      </c>
      <c r="S252" s="1">
        <f>S180+S196+S171</f>
        <v>-69.4045917432624</v>
      </c>
      <c r="T252" s="1">
        <f>T180+T196+T171</f>
        <v>29.05005123763317</v>
      </c>
      <c r="U252" s="1">
        <f>U180+U196+U171</f>
        <v>150.7202034771232</v>
      </c>
      <c r="V252" s="1">
        <f>V180+V196+V171</f>
        <v>322.11984960214744</v>
      </c>
      <c r="W252" s="1">
        <f>W180+W196+W171</f>
        <v>607.9689202402571</v>
      </c>
      <c r="X252" s="1">
        <f>X180+X196+X171</f>
        <v>1077.8179674843823</v>
      </c>
      <c r="Y252" s="1">
        <f>Y180+Y196+Y171</f>
        <v>985.2239697374034</v>
      </c>
      <c r="Z252" s="1">
        <f>Z180+Z196+Z171</f>
        <v>-776.4872685099746</v>
      </c>
      <c r="AA252" s="1">
        <f>AA180+AA196+AA171</f>
        <v>0</v>
      </c>
    </row>
    <row r="253" spans="1:27" ht="12.75">
      <c r="A253" s="14" t="s">
        <v>222</v>
      </c>
      <c r="B253" s="1">
        <f>SQRT(B35^2+B36^2)</f>
        <v>5</v>
      </c>
      <c r="C253" s="1">
        <f>SQRT(C35^2+C36^2)</f>
        <v>5</v>
      </c>
      <c r="D253" s="1">
        <f>SQRT(D35^2+D36^2)</f>
        <v>5</v>
      </c>
      <c r="E253" s="1">
        <f>SQRT(E35^2+E36^2)</f>
        <v>5</v>
      </c>
      <c r="F253" s="1">
        <f>SQRT(F35^2+F36^2)</f>
        <v>5</v>
      </c>
      <c r="G253" s="1">
        <f>SQRT(G35^2+G36^2)</f>
        <v>5</v>
      </c>
      <c r="H253" s="1">
        <f>SQRT(H35^2+H36^2)</f>
        <v>5</v>
      </c>
      <c r="I253" s="1">
        <f>SQRT(I35^2+I36^2)</f>
        <v>5</v>
      </c>
      <c r="J253" s="1">
        <f>SQRT(J35^2+J36^2)</f>
        <v>4.999999999999999</v>
      </c>
      <c r="K253" s="1">
        <f>SQRT(K35^2+K36^2)</f>
        <v>5</v>
      </c>
      <c r="L253" s="1">
        <f>SQRT(L35^2+L36^2)</f>
        <v>5</v>
      </c>
      <c r="M253" s="1">
        <f>SQRT(M35^2+M36^2)</f>
        <v>5</v>
      </c>
      <c r="N253" s="1">
        <f>SQRT(N35^2+N36^2)</f>
        <v>5</v>
      </c>
      <c r="O253" s="1">
        <f>SQRT(O35^2+O36^2)</f>
        <v>5</v>
      </c>
      <c r="P253" s="1">
        <f>SQRT(P35^2+P36^2)</f>
        <v>5</v>
      </c>
      <c r="Q253" s="1">
        <f>SQRT(Q35^2+Q36^2)</f>
        <v>5</v>
      </c>
      <c r="R253" s="1">
        <f>SQRT(R35^2+R36^2)</f>
        <v>5</v>
      </c>
      <c r="S253" s="1">
        <f>SQRT(S35^2+S36^2)</f>
        <v>5</v>
      </c>
      <c r="T253" s="1">
        <f>SQRT(T35^2+T36^2)</f>
        <v>5</v>
      </c>
      <c r="U253" s="1">
        <f>SQRT(U35^2+U36^2)</f>
        <v>4.999999999999999</v>
      </c>
      <c r="V253" s="1">
        <f>SQRT(V35^2+V36^2)</f>
        <v>5</v>
      </c>
      <c r="W253" s="1">
        <f>SQRT(W35^2+W36^2)</f>
        <v>5</v>
      </c>
      <c r="X253" s="1">
        <f>SQRT(X35^2+X36^2)</f>
        <v>5</v>
      </c>
      <c r="Y253" s="1">
        <f>SQRT(Y35^2+Y36^2)</f>
        <v>5</v>
      </c>
      <c r="Z253" s="1">
        <f>SQRT(Z35^2+Z36^2)</f>
        <v>5</v>
      </c>
      <c r="AA253" s="1">
        <f>SQRT(AA35^2+AA36^2)</f>
        <v>0</v>
      </c>
    </row>
    <row r="254" spans="1:27" ht="12.75">
      <c r="A254" s="14" t="s">
        <v>223</v>
      </c>
      <c r="B254" s="1">
        <f>B252/B253</f>
        <v>-155.29745370199544</v>
      </c>
      <c r="C254" s="1">
        <f>C252/C253</f>
        <v>-84.3886037904237</v>
      </c>
      <c r="D254" s="1">
        <f>D252/D253</f>
        <v>36.728713182310436</v>
      </c>
      <c r="E254" s="1">
        <f>E252/E253</f>
        <v>55.892771122344776</v>
      </c>
      <c r="F254" s="1">
        <f>F252/F253</f>
        <v>42.96178692844987</v>
      </c>
      <c r="G254" s="1">
        <f>G252/G253</f>
        <v>22.003693131606223</v>
      </c>
      <c r="H254" s="1">
        <f>H252/H253</f>
        <v>-0.7146785893513552</v>
      </c>
      <c r="I254" s="1">
        <f>I252/I253</f>
        <v>-22.672445966320076</v>
      </c>
      <c r="J254" s="1">
        <f>J252/J253</f>
        <v>-42.12987018893917</v>
      </c>
      <c r="K254" s="1">
        <f>K252/K253</f>
        <v>-57.660367612430626</v>
      </c>
      <c r="L254" s="1">
        <f>L252/L253</f>
        <v>-68.20168605654693</v>
      </c>
      <c r="M254" s="1">
        <f>M252/M253</f>
        <v>-73.20490735901039</v>
      </c>
      <c r="N254" s="1">
        <f>N252/N253</f>
        <v>-72.72908465721756</v>
      </c>
      <c r="O254" s="1">
        <f>O252/O253</f>
        <v>-67.37644436535439</v>
      </c>
      <c r="P254" s="1">
        <f>P252/P253</f>
        <v>-58.05371475931584</v>
      </c>
      <c r="Q254" s="1">
        <f>Q252/Q253</f>
        <v>-45.66673507683828</v>
      </c>
      <c r="R254" s="1">
        <f>R252/R253</f>
        <v>-30.870855787860194</v>
      </c>
      <c r="S254" s="1">
        <f>S252/S253</f>
        <v>-13.88091834865248</v>
      </c>
      <c r="T254" s="1">
        <f>T252/T253</f>
        <v>5.810010247526634</v>
      </c>
      <c r="U254" s="1">
        <f>U252/U253</f>
        <v>30.144040695424643</v>
      </c>
      <c r="V254" s="1">
        <f>V252/V253</f>
        <v>64.42396992042949</v>
      </c>
      <c r="W254" s="1">
        <f>W252/W253</f>
        <v>121.59378404805143</v>
      </c>
      <c r="X254" s="1">
        <f>X252/X253</f>
        <v>215.56359349687645</v>
      </c>
      <c r="Y254" s="1">
        <f>Y252/Y253</f>
        <v>197.04479394748068</v>
      </c>
      <c r="Z254" s="1">
        <f>Z252/Z253</f>
        <v>-155.29745370199493</v>
      </c>
      <c r="AA254" s="1" t="e">
        <f>AA252/AA253</f>
        <v>#DIV/0!</v>
      </c>
    </row>
    <row r="255" spans="1:27" ht="12.75">
      <c r="A255" s="14" t="s">
        <v>224</v>
      </c>
      <c r="B255" s="1">
        <f>B35/B253*B254</f>
        <v>13.535064924217469</v>
      </c>
      <c r="C255" s="1">
        <f>C35/C253*C254</f>
        <v>28.862602363453785</v>
      </c>
      <c r="D255" s="1">
        <f>D35/D253*D254</f>
        <v>-21.066724418869303</v>
      </c>
      <c r="E255" s="1">
        <f>E35/E253*E254</f>
        <v>-42.8163467287931</v>
      </c>
      <c r="F255" s="1">
        <f>F35/F253*F254</f>
        <v>-38.93660203826348</v>
      </c>
      <c r="G255" s="1">
        <f>G35/G253*G254</f>
        <v>-21.66940759090728</v>
      </c>
      <c r="H255" s="1">
        <f>H35/H253*H254</f>
        <v>0.7119590215515079</v>
      </c>
      <c r="I255" s="1">
        <f>I35/I253*I254</f>
        <v>21.305130169718208</v>
      </c>
      <c r="J255" s="1">
        <f>J35/J253*J254</f>
        <v>34.51076929089937</v>
      </c>
      <c r="K255" s="1">
        <f>K35/K253*K254</f>
        <v>37.063369871241434</v>
      </c>
      <c r="L255" s="1">
        <f>L35/L253*L254</f>
        <v>28.82327800900276</v>
      </c>
      <c r="M255" s="1">
        <f>M35/M253*M254</f>
        <v>12.7118987591686</v>
      </c>
      <c r="N255" s="1">
        <f>N35/N253*N254</f>
        <v>-6.338757392657096</v>
      </c>
      <c r="O255" s="1">
        <f>O35/O253*O254</f>
        <v>-23.044101158612456</v>
      </c>
      <c r="P255" s="1">
        <f>P35/P253*P254</f>
        <v>-33.298242828588506</v>
      </c>
      <c r="Q255" s="1">
        <f>Q35/Q253*Q254</f>
        <v>-34.98274864099848</v>
      </c>
      <c r="R255" s="1">
        <f>R35/R253*R254</f>
        <v>-27.978496993023132</v>
      </c>
      <c r="S255" s="1">
        <f>S35/S253*S254</f>
        <v>-13.67003600868238</v>
      </c>
      <c r="T255" s="1">
        <f>T35/T253*T254</f>
        <v>5.787901404444743</v>
      </c>
      <c r="U255" s="1">
        <f>U35/U253*U254</f>
        <v>28.32613260216066</v>
      </c>
      <c r="V255" s="1">
        <f>V35/V253*V254</f>
        <v>52.77302666153232</v>
      </c>
      <c r="W255" s="1">
        <f>W35/W253*W254</f>
        <v>78.15897780098825</v>
      </c>
      <c r="X255" s="1">
        <f>X35/X253*X254</f>
        <v>91.10111117822859</v>
      </c>
      <c r="Y255" s="1">
        <f>Y35/Y253*Y254</f>
        <v>34.216469387735785</v>
      </c>
      <c r="Z255" s="1">
        <f>Z35/Z253*Z254</f>
        <v>13.535064924217385</v>
      </c>
      <c r="AA255" s="1" t="e">
        <f>AA35/AA253*AA254</f>
        <v>#DIV/0!</v>
      </c>
    </row>
    <row r="256" spans="1:27" ht="12.75">
      <c r="A256" s="14" t="s">
        <v>225</v>
      </c>
      <c r="B256" s="1">
        <f>B36/B253*B254</f>
        <v>-154.70650000507618</v>
      </c>
      <c r="C256" s="1">
        <f>C36/C253*C254</f>
        <v>-79.29934826028689</v>
      </c>
      <c r="D256" s="1">
        <f>D36/D253*D254</f>
        <v>30.08640048739364</v>
      </c>
      <c r="E256" s="1">
        <f>E36/E253*E254</f>
        <v>35.92718074848883</v>
      </c>
      <c r="F256" s="1">
        <f>F36/F253*F254</f>
        <v>18.156435712975785</v>
      </c>
      <c r="G256" s="1">
        <f>G36/G253*G254</f>
        <v>3.820901214245773</v>
      </c>
      <c r="H256" s="1">
        <f>H36/H253*H254</f>
        <v>0.06228834328076605</v>
      </c>
      <c r="I256" s="1">
        <f>I36/I253*I254</f>
        <v>7.754433218944273</v>
      </c>
      <c r="J256" s="1">
        <f>J36/J253*J254</f>
        <v>24.164700806903916</v>
      </c>
      <c r="K256" s="1">
        <f>K36/K253*K254</f>
        <v>44.17040419769997</v>
      </c>
      <c r="L256" s="1">
        <f>L36/L253*L254</f>
        <v>61.8117191620774</v>
      </c>
      <c r="M256" s="1">
        <f>M36/M253*M254</f>
        <v>72.09276032569389</v>
      </c>
      <c r="N256" s="1">
        <f>N36/N253*N254</f>
        <v>72.45232853258585</v>
      </c>
      <c r="O256" s="1">
        <f>O36/O253*O254</f>
        <v>63.31314758491581</v>
      </c>
      <c r="P256" s="1">
        <f>P36/P253*P254</f>
        <v>47.55481912366358</v>
      </c>
      <c r="Q256" s="1">
        <f>Q36/Q253*Q254</f>
        <v>29.354011482229325</v>
      </c>
      <c r="R256" s="1">
        <f>R36/R253*R254</f>
        <v>13.046587411513276</v>
      </c>
      <c r="S256" s="1">
        <f>S36/S253*S254</f>
        <v>2.4103961755869574</v>
      </c>
      <c r="T256" s="1">
        <f>T36/T253*T254</f>
        <v>0.506375758494688</v>
      </c>
      <c r="U256" s="1">
        <f>U36/U253*U254</f>
        <v>10.309869119063938</v>
      </c>
      <c r="V256" s="1">
        <f>V36/V253*V254</f>
        <v>36.95207108254694</v>
      </c>
      <c r="W256" s="1">
        <f>W36/W253*W254</f>
        <v>93.1462425878188</v>
      </c>
      <c r="X256" s="1">
        <f>X36/X253*X254</f>
        <v>195.3669633878221</v>
      </c>
      <c r="Y256" s="1">
        <f>Y36/Y253*Y254</f>
        <v>194.051240770172</v>
      </c>
      <c r="Z256" s="1">
        <f>Z36/Z253*Z254</f>
        <v>-154.70650000507567</v>
      </c>
      <c r="AA256" s="1" t="e">
        <f>AA36/AA253*AA254</f>
        <v>#DIV/0!</v>
      </c>
    </row>
    <row r="257" spans="1:27" ht="12.75">
      <c r="A257" s="14" t="s">
        <v>209</v>
      </c>
      <c r="B257" s="1">
        <f>B255*B35+B256*B36-B252</f>
        <v>0</v>
      </c>
      <c r="C257" s="1">
        <f>C255*C35+C256*C36-C252</f>
        <v>0</v>
      </c>
      <c r="D257" s="1">
        <f>D255*D35+D256*D36-D252</f>
        <v>0</v>
      </c>
      <c r="E257" s="1">
        <f>E255*E35+E256*E36-E252</f>
        <v>0</v>
      </c>
      <c r="F257" s="1">
        <f>F255*F35+F256*F36-F252</f>
        <v>0</v>
      </c>
      <c r="G257" s="1">
        <f>G255*G35+G256*G36-G252</f>
        <v>0</v>
      </c>
      <c r="H257" s="1">
        <f>H255*H35+H256*H36-H252</f>
        <v>0</v>
      </c>
      <c r="I257" s="1">
        <f>I255*I35+I256*I36-I252</f>
        <v>0</v>
      </c>
      <c r="J257" s="1">
        <f>J255*J35+J256*J36-J252</f>
        <v>0</v>
      </c>
      <c r="K257" s="1">
        <f>K255*K35+K256*K36-K252</f>
        <v>0</v>
      </c>
      <c r="L257" s="1">
        <f>L255*L35+L256*L36-L252</f>
        <v>0</v>
      </c>
      <c r="M257" s="1">
        <f>M255*M35+M256*M36-M252</f>
        <v>0</v>
      </c>
      <c r="N257" s="1">
        <f>N255*N35+N256*N36-N252</f>
        <v>0</v>
      </c>
      <c r="O257" s="1">
        <f>O255*O35+O256*O36-O252</f>
        <v>0</v>
      </c>
      <c r="P257" s="1">
        <f>P255*P35+P256*P36-P252</f>
        <v>0</v>
      </c>
      <c r="Q257" s="1">
        <f>Q255*Q35+Q256*Q36-Q252</f>
        <v>0</v>
      </c>
      <c r="R257" s="1">
        <f>R255*R35+R256*R36-R252</f>
        <v>0</v>
      </c>
      <c r="S257" s="1">
        <f>S255*S35+S256*S36-S252</f>
        <v>0</v>
      </c>
      <c r="T257" s="1">
        <f>T255*T35+T256*T36-T252</f>
        <v>0</v>
      </c>
      <c r="U257" s="1">
        <f>U255*U35+U256*U36-U252</f>
        <v>0</v>
      </c>
      <c r="V257" s="1">
        <f>V255*V35+V256*V36-V252</f>
        <v>0</v>
      </c>
      <c r="W257" s="1">
        <f>W255*W35+W256*W36-W252</f>
        <v>0</v>
      </c>
      <c r="X257" s="1">
        <f>X255*X35+X256*X36-X252</f>
        <v>0</v>
      </c>
      <c r="Y257" s="1">
        <f>Y255*Y35+Y256*Y36-Y252</f>
        <v>0</v>
      </c>
      <c r="Z257" s="1">
        <f>Z255*Z35+Z256*Z36-Z252</f>
        <v>0</v>
      </c>
      <c r="AA257" s="1" t="e">
        <f>AA255*AA35+AA256*AA36-AA252</f>
        <v>#DIV/0!</v>
      </c>
    </row>
    <row r="258" ht="12.75">
      <c r="A258" s="14"/>
    </row>
    <row r="259" ht="12.75">
      <c r="A259" s="14" t="s">
        <v>226</v>
      </c>
    </row>
    <row r="260" spans="1:27" ht="12.75">
      <c r="A260" s="14" t="s">
        <v>227</v>
      </c>
      <c r="B260" s="1">
        <f>B180+B196+B171+B162</f>
        <v>-751.4872685099772</v>
      </c>
      <c r="C260" s="1">
        <f>C180+C196+C171+C162</f>
        <v>-400.29238385750756</v>
      </c>
      <c r="D260" s="1">
        <f>D180+D196+D171+D162</f>
        <v>196.14356591155217</v>
      </c>
      <c r="E260" s="1">
        <f>E180+E196+E171+E162</f>
        <v>279.4638556117239</v>
      </c>
      <c r="F260" s="1">
        <f>F180+F196+F171+F162</f>
        <v>202.30893464224934</v>
      </c>
      <c r="G260" s="1">
        <f>G180+G196+G171+G162</f>
        <v>88.36783056342016</v>
      </c>
      <c r="H260" s="1">
        <f>H180+H196+H171+H162</f>
        <v>-28.573392946756776</v>
      </c>
      <c r="I260" s="1">
        <f>I180+I196+I171+I162</f>
        <v>-135.01286492621136</v>
      </c>
      <c r="J260" s="1">
        <f>J180+J196+J171+J162</f>
        <v>-223.1493509446958</v>
      </c>
      <c r="K260" s="1">
        <f>K180+K196+K171+K162</f>
        <v>-288.30183806215314</v>
      </c>
      <c r="L260" s="1">
        <f>L180+L196+L171+L162</f>
        <v>-328.50843028273465</v>
      </c>
      <c r="M260" s="1">
        <f>M180+M196+M171+M162</f>
        <v>-344.373901700441</v>
      </c>
      <c r="N260" s="1">
        <f>N180+N196+N171+N162</f>
        <v>-338.6454232860878</v>
      </c>
      <c r="O260" s="1">
        <f>O180+O196+O171+O162</f>
        <v>-315.231586732161</v>
      </c>
      <c r="P260" s="1">
        <f>P180+P196+P171+P162</f>
        <v>-277.7685737965792</v>
      </c>
      <c r="Q260" s="1">
        <f>Q180+Q196+Q171+Q162</f>
        <v>-228.3336753841914</v>
      </c>
      <c r="R260" s="1">
        <f>R180+R196+R171+R162</f>
        <v>-166.854278939301</v>
      </c>
      <c r="S260" s="1">
        <f>S180+S196+S171+S162</f>
        <v>-91.05522683787336</v>
      </c>
      <c r="T260" s="1">
        <f>T180+T196+T171+T162</f>
        <v>4.05005123763317</v>
      </c>
      <c r="U260" s="1">
        <f>U180+U196+U171+U162</f>
        <v>129.06956838251224</v>
      </c>
      <c r="V260" s="1">
        <f>V180+V196+V171+V162</f>
        <v>309.61984960214744</v>
      </c>
      <c r="W260" s="1">
        <f>W180+W196+W171+W162</f>
        <v>607.9689202402571</v>
      </c>
      <c r="X260" s="1">
        <f>X180+X196+X171+X162</f>
        <v>1090.3179674843823</v>
      </c>
      <c r="Y260" s="1">
        <f>Y180+Y196+Y171+Y162</f>
        <v>1006.8746048320144</v>
      </c>
      <c r="Z260" s="1">
        <f>Z180+Z196+Z171+Z162</f>
        <v>-751.4872685099746</v>
      </c>
      <c r="AA260" s="1">
        <f>AA180+AA196+AA171+AA162</f>
        <v>0</v>
      </c>
    </row>
    <row r="261" spans="1:27" ht="12.75">
      <c r="A261" s="14" t="s">
        <v>228</v>
      </c>
      <c r="B261" s="1">
        <v>0</v>
      </c>
      <c r="C261" s="1">
        <v>1</v>
      </c>
      <c r="D261" s="1">
        <v>2</v>
      </c>
      <c r="E261" s="1">
        <v>3</v>
      </c>
      <c r="F261" s="1">
        <v>4</v>
      </c>
      <c r="G261" s="1">
        <v>5</v>
      </c>
      <c r="H261" s="1">
        <v>6</v>
      </c>
      <c r="I261" s="1">
        <v>7</v>
      </c>
      <c r="J261" s="1">
        <v>8</v>
      </c>
      <c r="K261" s="1">
        <v>9</v>
      </c>
      <c r="L261" s="1">
        <v>10</v>
      </c>
      <c r="M261" s="1">
        <v>11</v>
      </c>
      <c r="N261" s="1">
        <v>12</v>
      </c>
      <c r="O261" s="1">
        <v>13</v>
      </c>
      <c r="P261" s="1">
        <v>14</v>
      </c>
      <c r="Q261" s="1">
        <v>15</v>
      </c>
      <c r="R261" s="1">
        <v>16</v>
      </c>
      <c r="S261" s="1">
        <v>17</v>
      </c>
      <c r="T261" s="1">
        <v>18</v>
      </c>
      <c r="U261" s="1">
        <v>19</v>
      </c>
      <c r="V261" s="1">
        <v>20</v>
      </c>
      <c r="W261" s="1">
        <v>21</v>
      </c>
      <c r="X261" s="1">
        <v>22</v>
      </c>
      <c r="Y261" s="1">
        <v>23</v>
      </c>
      <c r="Z261" s="1">
        <v>24</v>
      </c>
      <c r="AA261" s="1">
        <v>25</v>
      </c>
    </row>
    <row r="262" ht="12.75">
      <c r="A262" s="14" t="s">
        <v>229</v>
      </c>
    </row>
    <row r="263" ht="12.75">
      <c r="A263" s="14" t="s">
        <v>230</v>
      </c>
    </row>
    <row r="264" ht="12.75">
      <c r="A264" s="14" t="s">
        <v>231</v>
      </c>
    </row>
    <row r="265" spans="1:27" ht="12.75">
      <c r="A265" s="54" t="s">
        <v>112</v>
      </c>
      <c r="B265" s="55">
        <f>B260/B27</f>
        <v>-751.4872685099772</v>
      </c>
      <c r="C265" s="55">
        <f>C260/C27</f>
        <v>-400.29238385750756</v>
      </c>
      <c r="D265" s="55">
        <f>D260/D27</f>
        <v>196.14356591155217</v>
      </c>
      <c r="E265" s="55">
        <f>E260/E27</f>
        <v>279.4638556117239</v>
      </c>
      <c r="F265" s="55">
        <f>F260/F27</f>
        <v>202.30893464224934</v>
      </c>
      <c r="G265" s="55">
        <f>G260/G27</f>
        <v>88.36783056342016</v>
      </c>
      <c r="H265" s="55">
        <f>H260/H27</f>
        <v>-28.573392946756776</v>
      </c>
      <c r="I265" s="55">
        <f>I260/I27</f>
        <v>-135.01286492621136</v>
      </c>
      <c r="J265" s="55">
        <f>J260/J27</f>
        <v>-223.1493509446958</v>
      </c>
      <c r="K265" s="55">
        <f>K260/K27</f>
        <v>-288.30183806215314</v>
      </c>
      <c r="L265" s="55">
        <f>L260/L27</f>
        <v>-328.50843028273465</v>
      </c>
      <c r="M265" s="55">
        <f>M260/M27</f>
        <v>-344.373901700441</v>
      </c>
      <c r="N265" s="55">
        <f>N260/N27</f>
        <v>-338.6454232860878</v>
      </c>
      <c r="O265" s="55">
        <f>O260/O27</f>
        <v>-315.231586732161</v>
      </c>
      <c r="P265" s="55">
        <f>P260/P27</f>
        <v>-277.7685737965792</v>
      </c>
      <c r="Q265" s="55">
        <f>Q260/Q27</f>
        <v>-228.3336753841914</v>
      </c>
      <c r="R265" s="55">
        <f>R260/R27</f>
        <v>-166.854278939301</v>
      </c>
      <c r="S265" s="55">
        <f>S260/S27</f>
        <v>-91.05522683787336</v>
      </c>
      <c r="T265" s="55">
        <f>T260/T27</f>
        <v>4.05005123763317</v>
      </c>
      <c r="U265" s="55">
        <f>U260/U27</f>
        <v>129.06956838251224</v>
      </c>
      <c r="V265" s="55">
        <f>V260/V27</f>
        <v>309.61984960214744</v>
      </c>
      <c r="W265" s="55">
        <f>W260/W27</f>
        <v>607.9689202402571</v>
      </c>
      <c r="X265" s="55">
        <f>X260/X27</f>
        <v>1090.3179674843823</v>
      </c>
      <c r="Y265" s="55">
        <f>Y260/Y27</f>
        <v>1006.8746048320144</v>
      </c>
      <c r="Z265" s="55">
        <f>Z260/Z27</f>
        <v>-751.4872685099746</v>
      </c>
      <c r="AA265" s="55" t="e">
        <f>AA260/AA27</f>
        <v>#DIV/0!</v>
      </c>
    </row>
    <row r="266" spans="1:27" ht="12.75">
      <c r="A266" s="14" t="s">
        <v>209</v>
      </c>
      <c r="B266" s="1">
        <f>B265*B27-B260</f>
        <v>0</v>
      </c>
      <c r="C266" s="1">
        <f>C265*C27-C260</f>
        <v>0</v>
      </c>
      <c r="D266" s="1">
        <f>D265*D27-D260</f>
        <v>0</v>
      </c>
      <c r="E266" s="1">
        <f>E265*E27-E260</f>
        <v>0</v>
      </c>
      <c r="F266" s="1">
        <f>F265*F27-F260</f>
        <v>0</v>
      </c>
      <c r="G266" s="1">
        <f>G265*G27-G260</f>
        <v>0</v>
      </c>
      <c r="H266" s="1">
        <f>H265*H27-H260</f>
        <v>0</v>
      </c>
      <c r="I266" s="1">
        <f>I265*I27-I260</f>
        <v>0</v>
      </c>
      <c r="J266" s="1">
        <f>J265*J27-J260</f>
        <v>0</v>
      </c>
      <c r="K266" s="1">
        <f>K265*K27-K260</f>
        <v>0</v>
      </c>
      <c r="L266" s="1">
        <f>L265*L27-L260</f>
        <v>0</v>
      </c>
      <c r="M266" s="1">
        <f>M265*M27-M260</f>
        <v>0</v>
      </c>
      <c r="N266" s="1">
        <f>N265*N27-N260</f>
        <v>0</v>
      </c>
      <c r="O266" s="1">
        <f>O265*O27-O260</f>
        <v>0</v>
      </c>
      <c r="P266" s="1">
        <f>P265*P27-P260</f>
        <v>0</v>
      </c>
      <c r="Q266" s="1">
        <f>Q265*Q27-Q260</f>
        <v>0</v>
      </c>
      <c r="R266" s="1">
        <f>R265*R27-R260</f>
        <v>0</v>
      </c>
      <c r="S266" s="1">
        <f>S265*S27-S260</f>
        <v>0</v>
      </c>
      <c r="T266" s="1">
        <f>T265*T27-T260</f>
        <v>0</v>
      </c>
      <c r="U266" s="1">
        <f>U265*U27-U260</f>
        <v>0</v>
      </c>
      <c r="V266" s="1">
        <f>V265*V27-V260</f>
        <v>0</v>
      </c>
      <c r="W266" s="1">
        <f>W265*W27-W260</f>
        <v>0</v>
      </c>
      <c r="X266" s="1">
        <f>X265*X27-X260</f>
        <v>0</v>
      </c>
      <c r="Y266" s="1">
        <f>Y265*Y27-Y260</f>
        <v>0</v>
      </c>
      <c r="Z266" s="1">
        <f>Z265*Z27-Z260</f>
        <v>0</v>
      </c>
      <c r="AA266" s="1" t="e">
        <f>AA265*AA27-AA260</f>
        <v>#DIV/0!</v>
      </c>
    </row>
  </sheetData>
  <printOptions/>
  <pageMargins left="0.75" right="0.75" top="1" bottom="1" header="0.5" footer="0.5"/>
  <pageSetup horizontalDpi="300" verticalDpi="300" orientation="portrait" paperSize="9" r:id="rId3"/>
  <ignoredErrors>
    <ignoredError sqref="C33 B47" evalError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4"/>
  <sheetViews>
    <sheetView workbookViewId="0" topLeftCell="A3">
      <selection activeCell="K24" sqref="K24"/>
    </sheetView>
  </sheetViews>
  <sheetFormatPr defaultColWidth="9.00390625" defaultRowHeight="12.75"/>
  <sheetData>
    <row r="1" spans="2:8" ht="12.75">
      <c r="B1" t="s">
        <v>155</v>
      </c>
      <c r="C1" t="s">
        <v>156</v>
      </c>
      <c r="D1" t="s">
        <v>157</v>
      </c>
      <c r="G1" t="s">
        <v>158</v>
      </c>
      <c r="H1" t="s">
        <v>159</v>
      </c>
    </row>
    <row r="2" spans="1:8" ht="12.75">
      <c r="A2" t="s">
        <v>152</v>
      </c>
      <c r="B2">
        <v>22</v>
      </c>
      <c r="C2">
        <v>58</v>
      </c>
      <c r="D2">
        <v>61</v>
      </c>
      <c r="H2" t="s">
        <v>160</v>
      </c>
    </row>
    <row r="3" spans="1:8" ht="12.75">
      <c r="A3" t="s">
        <v>153</v>
      </c>
      <c r="B3">
        <v>27</v>
      </c>
      <c r="C3">
        <v>67</v>
      </c>
      <c r="D3">
        <v>68</v>
      </c>
      <c r="H3" t="s">
        <v>161</v>
      </c>
    </row>
    <row r="4" spans="1:8" ht="12.75">
      <c r="A4" t="s">
        <v>154</v>
      </c>
      <c r="B4">
        <v>25</v>
      </c>
      <c r="C4">
        <v>71</v>
      </c>
      <c r="D4">
        <v>72</v>
      </c>
      <c r="H4" t="s">
        <v>162</v>
      </c>
    </row>
    <row r="5" ht="12.75">
      <c r="H5" t="s">
        <v>163</v>
      </c>
    </row>
    <row r="7" spans="8:11" ht="12.75">
      <c r="H7" t="s">
        <v>181</v>
      </c>
      <c r="I7" t="s">
        <v>184</v>
      </c>
      <c r="J7" t="s">
        <v>185</v>
      </c>
      <c r="K7" t="s">
        <v>186</v>
      </c>
    </row>
    <row r="8" spans="8:11" ht="12.75">
      <c r="H8" t="s">
        <v>182</v>
      </c>
      <c r="I8" t="s">
        <v>187</v>
      </c>
      <c r="J8" t="s">
        <v>189</v>
      </c>
      <c r="K8" t="s">
        <v>190</v>
      </c>
    </row>
    <row r="9" spans="8:11" ht="12.75">
      <c r="H9" t="s">
        <v>183</v>
      </c>
      <c r="I9" t="s">
        <v>188</v>
      </c>
      <c r="J9" t="s">
        <v>191</v>
      </c>
      <c r="K9" t="s">
        <v>192</v>
      </c>
    </row>
    <row r="10" spans="3:12" ht="12.75">
      <c r="C10" t="s">
        <v>29</v>
      </c>
      <c r="D10" t="s">
        <v>30</v>
      </c>
      <c r="E10" t="s">
        <v>33</v>
      </c>
      <c r="F10" t="s">
        <v>33</v>
      </c>
      <c r="G10" t="s">
        <v>176</v>
      </c>
      <c r="H10" t="s">
        <v>178</v>
      </c>
      <c r="I10" t="s">
        <v>37</v>
      </c>
      <c r="J10" t="s">
        <v>75</v>
      </c>
      <c r="K10" t="s">
        <v>76</v>
      </c>
      <c r="L10" t="s">
        <v>179</v>
      </c>
    </row>
    <row r="11" spans="1:11" ht="12.75">
      <c r="A11" t="s">
        <v>164</v>
      </c>
      <c r="D11">
        <v>33</v>
      </c>
      <c r="E11">
        <v>74</v>
      </c>
      <c r="F11">
        <v>47</v>
      </c>
      <c r="G11">
        <v>111</v>
      </c>
      <c r="I11">
        <v>40</v>
      </c>
      <c r="J11">
        <v>82</v>
      </c>
      <c r="K11">
        <v>96</v>
      </c>
    </row>
    <row r="12" spans="1:11" ht="12.75">
      <c r="A12" t="s">
        <v>165</v>
      </c>
      <c r="D12">
        <v>34</v>
      </c>
      <c r="E12">
        <v>75</v>
      </c>
      <c r="F12">
        <v>48</v>
      </c>
      <c r="G12">
        <v>112</v>
      </c>
      <c r="I12">
        <v>41</v>
      </c>
      <c r="J12">
        <v>83</v>
      </c>
      <c r="K12">
        <v>97</v>
      </c>
    </row>
    <row r="13" spans="1:11" ht="12.75">
      <c r="A13" t="s">
        <v>166</v>
      </c>
      <c r="D13">
        <v>35</v>
      </c>
      <c r="E13">
        <v>76</v>
      </c>
      <c r="F13">
        <v>49</v>
      </c>
      <c r="G13">
        <v>113</v>
      </c>
      <c r="I13">
        <v>42</v>
      </c>
      <c r="J13">
        <v>84</v>
      </c>
      <c r="K13">
        <v>98</v>
      </c>
    </row>
    <row r="14" spans="1:11" ht="12.75">
      <c r="A14" t="s">
        <v>167</v>
      </c>
      <c r="D14">
        <v>36</v>
      </c>
      <c r="E14">
        <v>77</v>
      </c>
      <c r="F14">
        <v>50</v>
      </c>
      <c r="G14">
        <v>114</v>
      </c>
      <c r="I14">
        <v>43</v>
      </c>
      <c r="J14">
        <v>85</v>
      </c>
      <c r="K14">
        <v>99</v>
      </c>
    </row>
    <row r="15" spans="1:11" ht="12.75">
      <c r="A15" t="s">
        <v>168</v>
      </c>
      <c r="D15">
        <v>37</v>
      </c>
      <c r="E15">
        <v>78</v>
      </c>
      <c r="F15">
        <v>51</v>
      </c>
      <c r="G15">
        <v>115</v>
      </c>
      <c r="I15">
        <v>44</v>
      </c>
      <c r="J15">
        <v>86</v>
      </c>
      <c r="K15">
        <v>100</v>
      </c>
    </row>
    <row r="16" spans="1:11" ht="12.75">
      <c r="A16" t="s">
        <v>169</v>
      </c>
      <c r="D16">
        <v>38</v>
      </c>
      <c r="E16">
        <v>79</v>
      </c>
      <c r="F16">
        <v>52</v>
      </c>
      <c r="G16">
        <v>116</v>
      </c>
      <c r="I16">
        <v>45</v>
      </c>
      <c r="J16">
        <v>87</v>
      </c>
      <c r="K16">
        <v>101</v>
      </c>
    </row>
    <row r="17" spans="1:12" ht="12.75">
      <c r="A17" t="s">
        <v>170</v>
      </c>
      <c r="I17">
        <v>155</v>
      </c>
      <c r="J17">
        <v>164</v>
      </c>
      <c r="K17">
        <v>173</v>
      </c>
      <c r="L17">
        <v>181</v>
      </c>
    </row>
    <row r="18" spans="1:11" ht="12.75">
      <c r="A18" t="s">
        <v>171</v>
      </c>
      <c r="I18">
        <v>156</v>
      </c>
      <c r="J18">
        <v>165</v>
      </c>
      <c r="K18">
        <v>174</v>
      </c>
    </row>
    <row r="19" spans="1:11" ht="12.75">
      <c r="A19" t="s">
        <v>174</v>
      </c>
      <c r="I19">
        <v>157</v>
      </c>
      <c r="J19">
        <v>166</v>
      </c>
      <c r="K19">
        <v>175</v>
      </c>
    </row>
    <row r="20" spans="1:11" ht="12.75">
      <c r="A20" t="s">
        <v>175</v>
      </c>
      <c r="I20">
        <v>158</v>
      </c>
      <c r="J20">
        <v>167</v>
      </c>
      <c r="K20">
        <v>176</v>
      </c>
    </row>
    <row r="21" spans="1:11" ht="12.75">
      <c r="A21" t="s">
        <v>176</v>
      </c>
      <c r="I21">
        <v>159</v>
      </c>
      <c r="J21">
        <v>168</v>
      </c>
      <c r="K21">
        <v>177</v>
      </c>
    </row>
    <row r="22" spans="1:11" ht="12.75">
      <c r="A22" t="s">
        <v>172</v>
      </c>
      <c r="I22" t="s">
        <v>201</v>
      </c>
      <c r="J22" t="s">
        <v>203</v>
      </c>
      <c r="K22" t="s">
        <v>205</v>
      </c>
    </row>
    <row r="23" spans="1:11" ht="12.75">
      <c r="A23" t="s">
        <v>173</v>
      </c>
      <c r="I23" t="s">
        <v>202</v>
      </c>
      <c r="J23" t="s">
        <v>204</v>
      </c>
      <c r="K23" t="s">
        <v>206</v>
      </c>
    </row>
    <row r="24" spans="1:12" ht="12.75">
      <c r="A24" t="s">
        <v>177</v>
      </c>
      <c r="I24">
        <v>162</v>
      </c>
      <c r="J24">
        <v>171</v>
      </c>
      <c r="K24">
        <v>180</v>
      </c>
      <c r="L24">
        <v>189</v>
      </c>
    </row>
    <row r="25" ht="12.75">
      <c r="L25" t="s">
        <v>180</v>
      </c>
    </row>
    <row r="26" spans="1:8" ht="12.75">
      <c r="A26" t="s">
        <v>193</v>
      </c>
      <c r="C26">
        <v>224</v>
      </c>
      <c r="D26">
        <v>213</v>
      </c>
      <c r="E26">
        <v>198</v>
      </c>
      <c r="G26">
        <v>193</v>
      </c>
      <c r="H26">
        <v>230</v>
      </c>
    </row>
    <row r="27" spans="1:8" ht="12.75">
      <c r="A27" t="s">
        <v>194</v>
      </c>
      <c r="C27">
        <v>225</v>
      </c>
      <c r="D27">
        <v>214</v>
      </c>
      <c r="E27">
        <v>199</v>
      </c>
      <c r="G27">
        <v>194</v>
      </c>
      <c r="H27">
        <v>231</v>
      </c>
    </row>
    <row r="28" spans="1:7" ht="12.75">
      <c r="A28" t="s">
        <v>176</v>
      </c>
      <c r="C28">
        <v>226</v>
      </c>
      <c r="D28">
        <v>215</v>
      </c>
      <c r="E28">
        <v>200</v>
      </c>
      <c r="G28">
        <v>195</v>
      </c>
    </row>
    <row r="29" spans="1:5" ht="12.75">
      <c r="A29" t="s">
        <v>195</v>
      </c>
      <c r="D29">
        <v>217</v>
      </c>
      <c r="E29">
        <v>202</v>
      </c>
    </row>
    <row r="30" spans="1:5" ht="12.75">
      <c r="A30" t="s">
        <v>196</v>
      </c>
      <c r="D30">
        <v>218</v>
      </c>
      <c r="E30">
        <v>203</v>
      </c>
    </row>
    <row r="31" spans="1:5" ht="12.75">
      <c r="A31" t="s">
        <v>197</v>
      </c>
      <c r="D31">
        <v>220</v>
      </c>
      <c r="E31">
        <v>205</v>
      </c>
    </row>
    <row r="32" spans="1:5" ht="12.75">
      <c r="A32" t="s">
        <v>198</v>
      </c>
      <c r="D32">
        <v>221</v>
      </c>
      <c r="E32">
        <v>206</v>
      </c>
    </row>
    <row r="33" spans="1:5" ht="12.75">
      <c r="A33" t="s">
        <v>199</v>
      </c>
      <c r="E33">
        <v>208</v>
      </c>
    </row>
    <row r="34" spans="1:5" ht="12.75">
      <c r="A34" t="s">
        <v>200</v>
      </c>
      <c r="E34">
        <v>209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Baranov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Колян</dc:creator>
  <cp:keywords/>
  <dc:description/>
  <cp:lastModifiedBy>Alyushin</cp:lastModifiedBy>
  <cp:lastPrinted>2004-11-28T19:14:34Z</cp:lastPrinted>
  <dcterms:created xsi:type="dcterms:W3CDTF">2004-10-19T13:14:14Z</dcterms:created>
  <dcterms:modified xsi:type="dcterms:W3CDTF">2005-09-01T16:04:27Z</dcterms:modified>
  <cp:category/>
  <cp:version/>
  <cp:contentType/>
  <cp:contentStatus/>
</cp:coreProperties>
</file>