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5480" windowHeight="8445" activeTab="1"/>
  </bookViews>
  <sheets>
    <sheet name="Схема" sheetId="1" r:id="rId1"/>
    <sheet name="Расчет" sheetId="2" r:id="rId2"/>
    <sheet name="Adress" sheetId="3" r:id="rId3"/>
  </sheets>
  <definedNames>
    <definedName name="_xlnm.Print_Area" localSheetId="1">'Расчет'!$1:$286</definedName>
  </definedNames>
  <calcPr fullCalcOnLoad="1"/>
</workbook>
</file>

<file path=xl/sharedStrings.xml><?xml version="1.0" encoding="utf-8"?>
<sst xmlns="http://schemas.openxmlformats.org/spreadsheetml/2006/main" count="429" uniqueCount="283">
  <si>
    <t>Длины:</t>
  </si>
  <si>
    <t>Углы</t>
  </si>
  <si>
    <t xml:space="preserve">    Вета</t>
  </si>
  <si>
    <t>Массы</t>
  </si>
  <si>
    <t>Моменты масс</t>
  </si>
  <si>
    <t>L1</t>
  </si>
  <si>
    <t>Fi(0)grad=</t>
  </si>
  <si>
    <t>O</t>
  </si>
  <si>
    <t>C1</t>
  </si>
  <si>
    <t>m1=</t>
  </si>
  <si>
    <t>J1=</t>
  </si>
  <si>
    <t>L2</t>
  </si>
  <si>
    <t>Fi(0)rad=</t>
  </si>
  <si>
    <t>A</t>
  </si>
  <si>
    <t>C2</t>
  </si>
  <si>
    <t>m2=</t>
  </si>
  <si>
    <t>J2=</t>
  </si>
  <si>
    <t>L3</t>
  </si>
  <si>
    <t>dFi(grad)=</t>
  </si>
  <si>
    <t>B(OA)</t>
  </si>
  <si>
    <t>C3</t>
  </si>
  <si>
    <t>m3=</t>
  </si>
  <si>
    <t>J3=</t>
  </si>
  <si>
    <t>dFi(rad)=</t>
  </si>
  <si>
    <t>C4</t>
  </si>
  <si>
    <t>m4=</t>
  </si>
  <si>
    <t>J4=</t>
  </si>
  <si>
    <t>(Fi)tнач=</t>
  </si>
  <si>
    <t>C5</t>
  </si>
  <si>
    <t>m5=</t>
  </si>
  <si>
    <t>J5=</t>
  </si>
  <si>
    <t>(Fi)ttнач=</t>
  </si>
  <si>
    <t>Del(Fi)tt</t>
  </si>
  <si>
    <t>Расчеты:</t>
  </si>
  <si>
    <t>Fi(grad)=</t>
  </si>
  <si>
    <t>Fi(rad)=</t>
  </si>
  <si>
    <t>ЗАДАНО (Fi)tt=</t>
  </si>
  <si>
    <t>Del(t)</t>
  </si>
  <si>
    <t>(Fi)t=</t>
  </si>
  <si>
    <t>(Fi)расч=</t>
  </si>
  <si>
    <t>Погрешность=</t>
  </si>
  <si>
    <t>sin(dFi)=</t>
  </si>
  <si>
    <t>cos(dFi)=</t>
  </si>
  <si>
    <t>Кривошип(Звено OA)</t>
  </si>
  <si>
    <t>Xa</t>
  </si>
  <si>
    <t>Ya</t>
  </si>
  <si>
    <t>Xt</t>
  </si>
  <si>
    <t>Yt</t>
  </si>
  <si>
    <t>Xtt</t>
  </si>
  <si>
    <t>Ytt</t>
  </si>
  <si>
    <t>Центр массы С1</t>
  </si>
  <si>
    <t>X(C1)=</t>
  </si>
  <si>
    <t>Y(C1)=</t>
  </si>
  <si>
    <t>Ekin1=</t>
  </si>
  <si>
    <t>Fx=</t>
  </si>
  <si>
    <t>Fy=</t>
  </si>
  <si>
    <t>M1=</t>
  </si>
  <si>
    <t>КИНЕМАТИЧЕСКИЕ СВЯЗИ</t>
  </si>
  <si>
    <t>d(Psi)</t>
  </si>
  <si>
    <t>cos(Ksi)</t>
  </si>
  <si>
    <t>Ksi</t>
  </si>
  <si>
    <t>Psi t</t>
  </si>
  <si>
    <t>Ksi t</t>
  </si>
  <si>
    <t>Psi tt</t>
  </si>
  <si>
    <t>Ksi tt</t>
  </si>
  <si>
    <t>X(b)=</t>
  </si>
  <si>
    <t>Y(b)=</t>
  </si>
  <si>
    <t>X(C2)=</t>
  </si>
  <si>
    <t>Y(C2)=</t>
  </si>
  <si>
    <t>Ekin2=</t>
  </si>
  <si>
    <t>Y(C3)=</t>
  </si>
  <si>
    <t>Ekin3=</t>
  </si>
  <si>
    <t>X(C3)=</t>
  </si>
  <si>
    <t>X(C4)=</t>
  </si>
  <si>
    <t>Y(C4)=</t>
  </si>
  <si>
    <t>Ekin4=</t>
  </si>
  <si>
    <t>X(C5)=</t>
  </si>
  <si>
    <t>Y(C5)=</t>
  </si>
  <si>
    <t>Ekin5=</t>
  </si>
  <si>
    <t>ФАМИЛИЯ</t>
  </si>
  <si>
    <t>ГРУППА</t>
  </si>
  <si>
    <t>НОМЕР ЗАДАНИЯ</t>
  </si>
  <si>
    <t>ИСХОДНЫЕ ДАННЫЕ:</t>
  </si>
  <si>
    <t xml:space="preserve">Координаты    </t>
  </si>
  <si>
    <t>Альфа</t>
  </si>
  <si>
    <t xml:space="preserve">Центры масс    </t>
  </si>
  <si>
    <t>L4</t>
  </si>
  <si>
    <t>a1</t>
  </si>
  <si>
    <t>b1</t>
  </si>
  <si>
    <t>B(FB)</t>
  </si>
  <si>
    <t>E</t>
  </si>
  <si>
    <t>D</t>
  </si>
  <si>
    <t>tg(Ksi)</t>
  </si>
  <si>
    <t>C6</t>
  </si>
  <si>
    <t>m6=</t>
  </si>
  <si>
    <t>sin(Ksi)</t>
  </si>
  <si>
    <t>cos(Teta)</t>
  </si>
  <si>
    <t>Teta t</t>
  </si>
  <si>
    <t>Teta tt</t>
  </si>
  <si>
    <t>(Fi t)^2</t>
  </si>
  <si>
    <t>(Psi t)^2</t>
  </si>
  <si>
    <t>sin(dPsi)</t>
  </si>
  <si>
    <t>d(Ksi)</t>
  </si>
  <si>
    <t>d(Teta)</t>
  </si>
  <si>
    <t>cos(dTeta)</t>
  </si>
  <si>
    <t>sin(dTeta)</t>
  </si>
  <si>
    <t>cos(dPsi)</t>
  </si>
  <si>
    <t>cos(dKsi)</t>
  </si>
  <si>
    <t>sin(dKsi)</t>
  </si>
  <si>
    <t>(Ksi t)^2</t>
  </si>
  <si>
    <t>(Teta t)^2</t>
  </si>
  <si>
    <t>(cos Ksi)^2</t>
  </si>
  <si>
    <t>Точка E</t>
  </si>
  <si>
    <t>Y(E)=</t>
  </si>
  <si>
    <t>X(E)=</t>
  </si>
  <si>
    <t>Точка D</t>
  </si>
  <si>
    <t>X(D)=</t>
  </si>
  <si>
    <t>Y(D)=</t>
  </si>
  <si>
    <t>sin^2(Ksi)</t>
  </si>
  <si>
    <t>Центр массы С2 (шатун АВ)</t>
  </si>
  <si>
    <t>)</t>
  </si>
  <si>
    <t>Центр массы С5 (ED)</t>
  </si>
  <si>
    <t>Центр массы C6 (D)</t>
  </si>
  <si>
    <t>X(C6)=</t>
  </si>
  <si>
    <t>Y(C6)=</t>
  </si>
  <si>
    <t>Ekin6=</t>
  </si>
  <si>
    <t xml:space="preserve">      МЦС</t>
  </si>
  <si>
    <t xml:space="preserve">       МЦС</t>
  </si>
  <si>
    <t xml:space="preserve">      МЦУ</t>
  </si>
  <si>
    <t xml:space="preserve">       МЦУ</t>
  </si>
  <si>
    <t>J6=</t>
  </si>
  <si>
    <t>Wpot=</t>
  </si>
  <si>
    <t>Wkin1=</t>
  </si>
  <si>
    <t>Wk=</t>
  </si>
  <si>
    <t>M2=</t>
  </si>
  <si>
    <t>M3=</t>
  </si>
  <si>
    <t>Wkin=</t>
  </si>
  <si>
    <t>M4=</t>
  </si>
  <si>
    <t>M5=</t>
  </si>
  <si>
    <t>M6=</t>
  </si>
  <si>
    <t>Шарнир D</t>
  </si>
  <si>
    <t>Qx</t>
  </si>
  <si>
    <t>Qy</t>
  </si>
  <si>
    <t>M(D)</t>
  </si>
  <si>
    <t>g=</t>
  </si>
  <si>
    <t>Шарнир(E)</t>
  </si>
  <si>
    <t>Qx(D)</t>
  </si>
  <si>
    <t>Qy(D)</t>
  </si>
  <si>
    <t>Qx(E)</t>
  </si>
  <si>
    <t>Qy(E)</t>
  </si>
  <si>
    <t>M(E)</t>
  </si>
  <si>
    <t>Qx(B)</t>
  </si>
  <si>
    <t>Qy(B)</t>
  </si>
  <si>
    <t>M(B)</t>
  </si>
  <si>
    <t>Центр массы С3(ползун B)</t>
  </si>
  <si>
    <t>Точка B(AB)</t>
  </si>
  <si>
    <t>M</t>
  </si>
  <si>
    <t>W(Q)</t>
  </si>
  <si>
    <t>W6+5+4+3+2</t>
  </si>
  <si>
    <t>Шарнир A</t>
  </si>
  <si>
    <t>M(W)=</t>
  </si>
  <si>
    <t xml:space="preserve">           Y</t>
  </si>
  <si>
    <t xml:space="preserve">             Е</t>
  </si>
  <si>
    <r>
      <t xml:space="preserve">       </t>
    </r>
    <r>
      <rPr>
        <sz val="12"/>
        <rFont val="Arial Cyr"/>
        <family val="0"/>
      </rPr>
      <t>θ</t>
    </r>
  </si>
  <si>
    <t xml:space="preserve">            L4</t>
  </si>
  <si>
    <t xml:space="preserve">     D</t>
  </si>
  <si>
    <t xml:space="preserve">    А</t>
  </si>
  <si>
    <t xml:space="preserve">   L2</t>
  </si>
  <si>
    <t>ψ</t>
  </si>
  <si>
    <t xml:space="preserve">       В</t>
  </si>
  <si>
    <t xml:space="preserve">       L1</t>
  </si>
  <si>
    <r>
      <t xml:space="preserve">           </t>
    </r>
    <r>
      <rPr>
        <sz val="12"/>
        <rFont val="Arial Cyr"/>
        <family val="0"/>
      </rPr>
      <t>a</t>
    </r>
  </si>
  <si>
    <t xml:space="preserve">            L3</t>
  </si>
  <si>
    <r>
      <t xml:space="preserve">   </t>
    </r>
    <r>
      <rPr>
        <sz val="12"/>
        <rFont val="Arial Cyr"/>
        <family val="0"/>
      </rPr>
      <t>ξ</t>
    </r>
  </si>
  <si>
    <r>
      <t xml:space="preserve">          </t>
    </r>
    <r>
      <rPr>
        <sz val="12"/>
        <rFont val="Arial Cyr"/>
        <family val="0"/>
      </rPr>
      <t>b</t>
    </r>
  </si>
  <si>
    <r>
      <t xml:space="preserve">          </t>
    </r>
    <r>
      <rPr>
        <sz val="12"/>
        <rFont val="Arial Cyr"/>
        <family val="0"/>
      </rPr>
      <t>φ</t>
    </r>
  </si>
  <si>
    <t xml:space="preserve">           F</t>
  </si>
  <si>
    <t xml:space="preserve">          О</t>
  </si>
  <si>
    <t xml:space="preserve">            b1</t>
  </si>
  <si>
    <t>X</t>
  </si>
  <si>
    <r>
      <t xml:space="preserve">      </t>
    </r>
    <r>
      <rPr>
        <sz val="12"/>
        <rFont val="Arial Cyr"/>
        <family val="0"/>
      </rPr>
      <t>a</t>
    </r>
    <r>
      <rPr>
        <sz val="10"/>
        <rFont val="Arial Cyr"/>
        <family val="0"/>
      </rPr>
      <t>1</t>
    </r>
  </si>
  <si>
    <t>Ws=</t>
  </si>
  <si>
    <t>ТЕХНОЛОГИЧЕСКИЕ СИЛЫ</t>
  </si>
  <si>
    <t>НА ПОЛЗУНЕ В</t>
  </si>
  <si>
    <t>Тх=</t>
  </si>
  <si>
    <t>Ty=</t>
  </si>
  <si>
    <t>WT=</t>
  </si>
  <si>
    <t>НА ПОЛЗУНЕ Д</t>
  </si>
  <si>
    <t>mg=</t>
  </si>
  <si>
    <t>Tx</t>
  </si>
  <si>
    <t>Ty</t>
  </si>
  <si>
    <t>B</t>
  </si>
  <si>
    <t>Pr-ka W=</t>
  </si>
  <si>
    <t>Nx=</t>
  </si>
  <si>
    <t>Ny=</t>
  </si>
  <si>
    <t>Px=</t>
  </si>
  <si>
    <t>Py=</t>
  </si>
  <si>
    <t>Pr-ka W</t>
  </si>
  <si>
    <t>Rx=</t>
  </si>
  <si>
    <t>Ry</t>
  </si>
  <si>
    <t>Py</t>
  </si>
  <si>
    <t>xt(B4)=</t>
  </si>
  <si>
    <t>yt(B4)=</t>
  </si>
  <si>
    <t>b2</t>
  </si>
  <si>
    <t>a=b3</t>
  </si>
  <si>
    <t>Ry=</t>
  </si>
  <si>
    <t>L(B4-O1)</t>
  </si>
  <si>
    <t>PR-KA W</t>
  </si>
  <si>
    <t>Шарнир(B4) kor</t>
  </si>
  <si>
    <t>Nx</t>
  </si>
  <si>
    <t>Pr-ka</t>
  </si>
  <si>
    <t>ПРИВОДНОЙ ВАЛ</t>
  </si>
  <si>
    <t>Mo=</t>
  </si>
  <si>
    <t>Sum W</t>
  </si>
  <si>
    <t>KSI(grad)=</t>
  </si>
  <si>
    <t>psi(grad)=</t>
  </si>
  <si>
    <t>Psi(rad)</t>
  </si>
  <si>
    <t>(x)B-a1=</t>
  </si>
  <si>
    <t>(y)B-b1=</t>
  </si>
  <si>
    <t>Ksi tt 1</t>
  </si>
  <si>
    <t>Ksi tt 2</t>
  </si>
  <si>
    <t>sin(пи-Teta)</t>
  </si>
  <si>
    <t>L(E-O1)=</t>
  </si>
  <si>
    <t>t-4</t>
  </si>
  <si>
    <t>L(DE)</t>
  </si>
  <si>
    <t>Teta(radian)</t>
  </si>
  <si>
    <t>Teta(grad)</t>
  </si>
  <si>
    <t>О1</t>
  </si>
  <si>
    <t>Центр массы C4 (EO1)</t>
  </si>
  <si>
    <t>M(B4)</t>
  </si>
  <si>
    <t>Шарнир (В2)   соединение ползуна и шатуна</t>
  </si>
  <si>
    <t>Шарнир (В3) в соединении коромысла и ползуна</t>
  </si>
  <si>
    <t>Qx(B) из W</t>
  </si>
  <si>
    <t>УПРОЩЕННЫЙ ВАРИАНТ РАСЧЕТА ОБОБЩЕННЫХ СИЛ</t>
  </si>
  <si>
    <t>Шарнир Д</t>
  </si>
  <si>
    <t>(v)D=</t>
  </si>
  <si>
    <t>(W)D=</t>
  </si>
  <si>
    <t>(Q)D=</t>
  </si>
  <si>
    <t>(Qx)D=</t>
  </si>
  <si>
    <t>(Qy)D=</t>
  </si>
  <si>
    <t>Шарнир E</t>
  </si>
  <si>
    <t>(W)E=</t>
  </si>
  <si>
    <t>(v)E=</t>
  </si>
  <si>
    <t>(Q)E=</t>
  </si>
  <si>
    <t>(Qx)E=</t>
  </si>
  <si>
    <t>(Qy)E=</t>
  </si>
  <si>
    <t>Шарнир В соединения ползуна и коромысла</t>
  </si>
  <si>
    <t>(W)В3=</t>
  </si>
  <si>
    <t>(v)В3=</t>
  </si>
  <si>
    <t>(Q)В3=</t>
  </si>
  <si>
    <t>(Qx)В3=</t>
  </si>
  <si>
    <t>(Qy)В3=</t>
  </si>
  <si>
    <t>(W)В2=</t>
  </si>
  <si>
    <t>(v)В2=</t>
  </si>
  <si>
    <t>(Q)В2=</t>
  </si>
  <si>
    <t>(Qx)В2=</t>
  </si>
  <si>
    <t>(Qy)В2=</t>
  </si>
  <si>
    <t>(W)A=</t>
  </si>
  <si>
    <t>(v)A=</t>
  </si>
  <si>
    <t>(Q)A=</t>
  </si>
  <si>
    <t>(Qx)A=</t>
  </si>
  <si>
    <t>(Qy)A=</t>
  </si>
  <si>
    <t>Шарнир O</t>
  </si>
  <si>
    <t>(W)O=</t>
  </si>
  <si>
    <t>(v)O=</t>
  </si>
  <si>
    <t>(Q)O=</t>
  </si>
  <si>
    <t>(Qx)O=</t>
  </si>
  <si>
    <t>(Qy)O=</t>
  </si>
  <si>
    <t>Шарнир В соединения шатуна и ползуна</t>
  </si>
  <si>
    <t>ПРИНЯТЫЙ ВАРИАНТ</t>
  </si>
  <si>
    <t>(Рx)D=</t>
  </si>
  <si>
    <t>(Рy)D=</t>
  </si>
  <si>
    <t>(P)D=</t>
  </si>
  <si>
    <t>(Рx)E=</t>
  </si>
  <si>
    <t>(Рy)E=</t>
  </si>
  <si>
    <t>(P)E=</t>
  </si>
  <si>
    <t>(Рx)B=</t>
  </si>
  <si>
    <t>(Рx)B2=</t>
  </si>
  <si>
    <t>(Рy)B2=</t>
  </si>
  <si>
    <t>(P)B2=</t>
  </si>
  <si>
    <t>(Px)B2 from W</t>
  </si>
  <si>
    <t>Point O</t>
  </si>
  <si>
    <t>(N)O=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</si>
</sst>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color indexed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7" fillId="3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7" fillId="5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6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7" borderId="0" xfId="0" applyNumberFormat="1" applyFill="1" applyBorder="1" applyAlignment="1">
      <alignment/>
    </xf>
    <xf numFmtId="2" fontId="6" fillId="7" borderId="0" xfId="0" applyNumberFormat="1" applyFont="1" applyFill="1" applyBorder="1" applyAlignment="1">
      <alignment/>
    </xf>
    <xf numFmtId="2" fontId="0" fillId="8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9" borderId="0" xfId="0" applyNumberFormat="1" applyFill="1" applyBorder="1" applyAlignment="1">
      <alignment/>
    </xf>
    <xf numFmtId="2" fontId="9" fillId="9" borderId="0" xfId="0" applyNumberFormat="1" applyFont="1" applyFill="1" applyBorder="1" applyAlignment="1">
      <alignment/>
    </xf>
    <xf numFmtId="2" fontId="9" fillId="5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9" fillId="8" borderId="0" xfId="0" applyNumberFormat="1" applyFont="1" applyFill="1" applyBorder="1" applyAlignment="1">
      <alignment/>
    </xf>
    <xf numFmtId="2" fontId="9" fillId="4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10" borderId="0" xfId="0" applyNumberForma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183" fontId="0" fillId="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2" fontId="6" fillId="9" borderId="0" xfId="0" applyNumberFormat="1" applyFont="1" applyFill="1" applyBorder="1" applyAlignment="1">
      <alignment/>
    </xf>
    <xf numFmtId="2" fontId="0" fillId="8" borderId="0" xfId="0" applyNumberFormat="1" applyFill="1" applyBorder="1" applyAlignment="1">
      <alignment/>
    </xf>
    <xf numFmtId="2" fontId="6" fillId="6" borderId="0" xfId="0" applyNumberFormat="1" applyFon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0" fillId="9" borderId="0" xfId="0" applyNumberFormat="1" applyFill="1" applyBorder="1" applyAlignment="1">
      <alignment/>
    </xf>
    <xf numFmtId="2" fontId="0" fillId="12" borderId="0" xfId="0" applyNumberForma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2" fontId="6" fillId="12" borderId="0" xfId="0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84917"/>
        <c:axId val="26864254"/>
      </c:scatterChart>
      <c:valAx>
        <c:axId val="29849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64254"/>
        <c:crosses val="autoZero"/>
        <c:crossBetween val="midCat"/>
        <c:dispUnits/>
      </c:valAx>
      <c:valAx>
        <c:axId val="2686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451695"/>
        <c:axId val="28520936"/>
      </c:scatterChart>
      <c:valAx>
        <c:axId val="40451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20936"/>
        <c:crosses val="autoZero"/>
        <c:crossBetween val="midCat"/>
        <c:dispUnits/>
      </c:valAx>
      <c:valAx>
        <c:axId val="2852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169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Расчет!#REF!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Момент на приводном валу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49084"/>
        <c:crosses val="autoZero"/>
        <c:auto val="0"/>
        <c:lblOffset val="100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23459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Усилия и момент на приводном валу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Расчет!#REF!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01030"/>
        <c:crosses val="autoZero"/>
        <c:auto val="0"/>
        <c:lblOffset val="100"/>
        <c:noMultiLvlLbl val="0"/>
      </c:catAx>
      <c:valAx>
        <c:axId val="53901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15165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Расчет!$A$315</c:f>
              <c:strCache>
                <c:ptCount val="1"/>
                <c:pt idx="0">
                  <c:v>(P)E=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Расчет!$B$315:$IV$315</c:f>
              <c:numCache>
                <c:ptCount val="255"/>
                <c:pt idx="0">
                  <c:v>93.60469566473596</c:v>
                </c:pt>
                <c:pt idx="1">
                  <c:v>66.32356698175678</c:v>
                </c:pt>
                <c:pt idx="2">
                  <c:v>41.607810997541755</c:v>
                </c:pt>
                <c:pt idx="3">
                  <c:v>30.830843389022178</c:v>
                </c:pt>
                <c:pt idx="4">
                  <c:v>28.825577498468085</c:v>
                </c:pt>
                <c:pt idx="5">
                  <c:v>30.16807631741675</c:v>
                </c:pt>
                <c:pt idx="6">
                  <c:v>32.26899239768541</c:v>
                </c:pt>
                <c:pt idx="7">
                  <c:v>34.1954835563012</c:v>
                </c:pt>
                <c:pt idx="8">
                  <c:v>35.68774710612626</c:v>
                </c:pt>
                <c:pt idx="9">
                  <c:v>36.71353718548883</c:v>
                </c:pt>
                <c:pt idx="10">
                  <c:v>37.2914908682949</c:v>
                </c:pt>
                <c:pt idx="11">
                  <c:v>37.41859173523956</c:v>
                </c:pt>
                <c:pt idx="12">
                  <c:v>37.032846831387886</c:v>
                </c:pt>
                <c:pt idx="13">
                  <c:v>35.987840436916024</c:v>
                </c:pt>
                <c:pt idx="14">
                  <c:v>34.044035697307976</c:v>
                </c:pt>
                <c:pt idx="15">
                  <c:v>30.907737147694114</c:v>
                </c:pt>
                <c:pt idx="16">
                  <c:v>26.34543418581153</c:v>
                </c:pt>
                <c:pt idx="17">
                  <c:v>20.33382167945108</c:v>
                </c:pt>
                <c:pt idx="18">
                  <c:v>13.266754162283558</c:v>
                </c:pt>
                <c:pt idx="19">
                  <c:v>6.7354249209301</c:v>
                </c:pt>
                <c:pt idx="20">
                  <c:v>6.070288097549307</c:v>
                </c:pt>
                <c:pt idx="21">
                  <c:v>25.279852459312032</c:v>
                </c:pt>
                <c:pt idx="22">
                  <c:v>81.36562531699148</c:v>
                </c:pt>
                <c:pt idx="23">
                  <c:v>155.73524763086016</c:v>
                </c:pt>
                <c:pt idx="24">
                  <c:v>169.30468186747797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Расчет!$A$361</c:f>
              <c:strCache>
                <c:ptCount val="1"/>
                <c:pt idx="0">
                  <c:v>(Q)E=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Расчет!$B$361:$IV$361</c:f>
              <c:numCache>
                <c:ptCount val="255"/>
                <c:pt idx="0">
                  <c:v>85.96322251577399</c:v>
                </c:pt>
                <c:pt idx="1">
                  <c:v>61.77844258184924</c:v>
                </c:pt>
                <c:pt idx="2">
                  <c:v>39.402813138527904</c:v>
                </c:pt>
                <c:pt idx="3">
                  <c:v>29.445710659576083</c:v>
                </c:pt>
                <c:pt idx="4">
                  <c:v>27.67653161486925</c:v>
                </c:pt>
                <c:pt idx="5">
                  <c:v>29.14775474633335</c:v>
                </c:pt>
                <c:pt idx="6">
                  <c:v>31.367256586319435</c:v>
                </c:pt>
                <c:pt idx="7">
                  <c:v>33.40041470222479</c:v>
                </c:pt>
                <c:pt idx="8">
                  <c:v>34.979941788354715</c:v>
                </c:pt>
                <c:pt idx="9">
                  <c:v>36.07220513069789</c:v>
                </c:pt>
                <c:pt idx="10">
                  <c:v>36.69748900330504</c:v>
                </c:pt>
                <c:pt idx="11">
                  <c:v>36.854690015804515</c:v>
                </c:pt>
                <c:pt idx="12">
                  <c:v>36.48264670924098</c:v>
                </c:pt>
                <c:pt idx="13">
                  <c:v>-35.43406818603085</c:v>
                </c:pt>
                <c:pt idx="14">
                  <c:v>-33.466605363756145</c:v>
                </c:pt>
                <c:pt idx="15">
                  <c:v>-30.282431925550505</c:v>
                </c:pt>
                <c:pt idx="16">
                  <c:v>-25.645840426115665</c:v>
                </c:pt>
                <c:pt idx="17">
                  <c:v>-19.543243102101304</c:v>
                </c:pt>
                <c:pt idx="18">
                  <c:v>-12.415720301349467</c:v>
                </c:pt>
                <c:pt idx="19">
                  <c:v>-6.010898272347876</c:v>
                </c:pt>
                <c:pt idx="20">
                  <c:v>-5.828730023891688</c:v>
                </c:pt>
                <c:pt idx="21">
                  <c:v>-24.586134558140756</c:v>
                </c:pt>
                <c:pt idx="22">
                  <c:v>-76.9525560678719</c:v>
                </c:pt>
                <c:pt idx="23">
                  <c:v>-143.85121156186378</c:v>
                </c:pt>
                <c:pt idx="24">
                  <c:v>155.88737786867603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</c:ser>
        <c:marker val="1"/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4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3</xdr:col>
      <xdr:colOff>19050</xdr:colOff>
      <xdr:row>21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2057400" y="409575"/>
          <a:ext cx="19050" cy="3295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142875</xdr:rowOff>
    </xdr:from>
    <xdr:to>
      <xdr:col>11</xdr:col>
      <xdr:colOff>676275</xdr:colOff>
      <xdr:row>21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057400" y="3705225"/>
          <a:ext cx="61626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21</xdr:row>
      <xdr:rowOff>142875</xdr:rowOff>
    </xdr:from>
    <xdr:to>
      <xdr:col>2</xdr:col>
      <xdr:colOff>676275</xdr:colOff>
      <xdr:row>23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1885950" y="3705225"/>
          <a:ext cx="16192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21</xdr:row>
      <xdr:rowOff>142875</xdr:rowOff>
    </xdr:from>
    <xdr:to>
      <xdr:col>3</xdr:col>
      <xdr:colOff>171450</xdr:colOff>
      <xdr:row>23</xdr:row>
      <xdr:rowOff>66675</xdr:rowOff>
    </xdr:to>
    <xdr:sp>
      <xdr:nvSpPr>
        <xdr:cNvPr id="4" name="Line 5"/>
        <xdr:cNvSpPr>
          <a:spLocks/>
        </xdr:cNvSpPr>
      </xdr:nvSpPr>
      <xdr:spPr>
        <a:xfrm>
          <a:off x="2047875" y="3705225"/>
          <a:ext cx="1809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23</xdr:row>
      <xdr:rowOff>57150</xdr:rowOff>
    </xdr:from>
    <xdr:to>
      <xdr:col>3</xdr:col>
      <xdr:colOff>257175</xdr:colOff>
      <xdr:row>23</xdr:row>
      <xdr:rowOff>57150</xdr:rowOff>
    </xdr:to>
    <xdr:sp>
      <xdr:nvSpPr>
        <xdr:cNvPr id="5" name="Line 6"/>
        <xdr:cNvSpPr>
          <a:spLocks/>
        </xdr:cNvSpPr>
      </xdr:nvSpPr>
      <xdr:spPr>
        <a:xfrm>
          <a:off x="1790700" y="3943350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23</xdr:row>
      <xdr:rowOff>47625</xdr:rowOff>
    </xdr:from>
    <xdr:to>
      <xdr:col>2</xdr:col>
      <xdr:colOff>457200</xdr:colOff>
      <xdr:row>23</xdr:row>
      <xdr:rowOff>123825</xdr:rowOff>
    </xdr:to>
    <xdr:sp>
      <xdr:nvSpPr>
        <xdr:cNvPr id="6" name="Line 7"/>
        <xdr:cNvSpPr>
          <a:spLocks/>
        </xdr:cNvSpPr>
      </xdr:nvSpPr>
      <xdr:spPr>
        <a:xfrm flipH="1">
          <a:off x="1790700" y="39338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66675</xdr:rowOff>
    </xdr:from>
    <xdr:to>
      <xdr:col>2</xdr:col>
      <xdr:colOff>523875</xdr:colOff>
      <xdr:row>23</xdr:row>
      <xdr:rowOff>142875</xdr:rowOff>
    </xdr:to>
    <xdr:sp>
      <xdr:nvSpPr>
        <xdr:cNvPr id="7" name="Line 8"/>
        <xdr:cNvSpPr>
          <a:spLocks/>
        </xdr:cNvSpPr>
      </xdr:nvSpPr>
      <xdr:spPr>
        <a:xfrm flipH="1">
          <a:off x="1857375" y="395287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23</xdr:row>
      <xdr:rowOff>57150</xdr:rowOff>
    </xdr:from>
    <xdr:to>
      <xdr:col>2</xdr:col>
      <xdr:colOff>600075</xdr:colOff>
      <xdr:row>23</xdr:row>
      <xdr:rowOff>133350</xdr:rowOff>
    </xdr:to>
    <xdr:sp>
      <xdr:nvSpPr>
        <xdr:cNvPr id="8" name="Line 9"/>
        <xdr:cNvSpPr>
          <a:spLocks/>
        </xdr:cNvSpPr>
      </xdr:nvSpPr>
      <xdr:spPr>
        <a:xfrm flipH="1">
          <a:off x="1933575" y="39433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57150</xdr:rowOff>
    </xdr:from>
    <xdr:to>
      <xdr:col>3</xdr:col>
      <xdr:colOff>57150</xdr:colOff>
      <xdr:row>23</xdr:row>
      <xdr:rowOff>133350</xdr:rowOff>
    </xdr:to>
    <xdr:sp>
      <xdr:nvSpPr>
        <xdr:cNvPr id="9" name="Line 10"/>
        <xdr:cNvSpPr>
          <a:spLocks/>
        </xdr:cNvSpPr>
      </xdr:nvSpPr>
      <xdr:spPr>
        <a:xfrm flipH="1">
          <a:off x="2066925" y="39433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23</xdr:row>
      <xdr:rowOff>57150</xdr:rowOff>
    </xdr:from>
    <xdr:to>
      <xdr:col>2</xdr:col>
      <xdr:colOff>676275</xdr:colOff>
      <xdr:row>23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2000250" y="39433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57150</xdr:rowOff>
    </xdr:from>
    <xdr:to>
      <xdr:col>3</xdr:col>
      <xdr:colOff>114300</xdr:colOff>
      <xdr:row>23</xdr:row>
      <xdr:rowOff>133350</xdr:rowOff>
    </xdr:to>
    <xdr:sp>
      <xdr:nvSpPr>
        <xdr:cNvPr id="11" name="Line 12"/>
        <xdr:cNvSpPr>
          <a:spLocks/>
        </xdr:cNvSpPr>
      </xdr:nvSpPr>
      <xdr:spPr>
        <a:xfrm flipH="1">
          <a:off x="2133600" y="39433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66675</xdr:rowOff>
    </xdr:from>
    <xdr:to>
      <xdr:col>3</xdr:col>
      <xdr:colOff>180975</xdr:colOff>
      <xdr:row>23</xdr:row>
      <xdr:rowOff>142875</xdr:rowOff>
    </xdr:to>
    <xdr:sp>
      <xdr:nvSpPr>
        <xdr:cNvPr id="12" name="Line 13"/>
        <xdr:cNvSpPr>
          <a:spLocks/>
        </xdr:cNvSpPr>
      </xdr:nvSpPr>
      <xdr:spPr>
        <a:xfrm flipH="1">
          <a:off x="2200275" y="395287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57150</xdr:rowOff>
    </xdr:from>
    <xdr:to>
      <xdr:col>3</xdr:col>
      <xdr:colOff>247650</xdr:colOff>
      <xdr:row>23</xdr:row>
      <xdr:rowOff>133350</xdr:rowOff>
    </xdr:to>
    <xdr:sp>
      <xdr:nvSpPr>
        <xdr:cNvPr id="13" name="Line 14"/>
        <xdr:cNvSpPr>
          <a:spLocks/>
        </xdr:cNvSpPr>
      </xdr:nvSpPr>
      <xdr:spPr>
        <a:xfrm flipH="1">
          <a:off x="2257425" y="39433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361950</xdr:colOff>
      <xdr:row>21</xdr:row>
      <xdr:rowOff>133350</xdr:rowOff>
    </xdr:to>
    <xdr:sp>
      <xdr:nvSpPr>
        <xdr:cNvPr id="14" name="Line 15"/>
        <xdr:cNvSpPr>
          <a:spLocks/>
        </xdr:cNvSpPr>
      </xdr:nvSpPr>
      <xdr:spPr>
        <a:xfrm flipV="1">
          <a:off x="2057400" y="1866900"/>
          <a:ext cx="104775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7</xdr:col>
      <xdr:colOff>9525</xdr:colOff>
      <xdr:row>15</xdr:row>
      <xdr:rowOff>9525</xdr:rowOff>
    </xdr:to>
    <xdr:sp>
      <xdr:nvSpPr>
        <xdr:cNvPr id="15" name="Line 16"/>
        <xdr:cNvSpPr>
          <a:spLocks/>
        </xdr:cNvSpPr>
      </xdr:nvSpPr>
      <xdr:spPr>
        <a:xfrm>
          <a:off x="4810125" y="219075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0</xdr:rowOff>
    </xdr:from>
    <xdr:to>
      <xdr:col>8</xdr:col>
      <xdr:colOff>19050</xdr:colOff>
      <xdr:row>15</xdr:row>
      <xdr:rowOff>0</xdr:rowOff>
    </xdr:to>
    <xdr:sp>
      <xdr:nvSpPr>
        <xdr:cNvPr id="16" name="Line 17"/>
        <xdr:cNvSpPr>
          <a:spLocks/>
        </xdr:cNvSpPr>
      </xdr:nvSpPr>
      <xdr:spPr>
        <a:xfrm>
          <a:off x="4819650" y="2505075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7" name="Line 18"/>
        <xdr:cNvSpPr>
          <a:spLocks/>
        </xdr:cNvSpPr>
      </xdr:nvSpPr>
      <xdr:spPr>
        <a:xfrm>
          <a:off x="4810125" y="219075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8</xdr:col>
      <xdr:colOff>9525</xdr:colOff>
      <xdr:row>15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5495925" y="219075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11</xdr:row>
      <xdr:rowOff>0</xdr:rowOff>
    </xdr:from>
    <xdr:to>
      <xdr:col>7</xdr:col>
      <xdr:colOff>352425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3095625" y="1857375"/>
          <a:ext cx="20574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47625</xdr:rowOff>
    </xdr:from>
    <xdr:to>
      <xdr:col>8</xdr:col>
      <xdr:colOff>152400</xdr:colOff>
      <xdr:row>21</xdr:row>
      <xdr:rowOff>133350</xdr:rowOff>
    </xdr:to>
    <xdr:sp>
      <xdr:nvSpPr>
        <xdr:cNvPr id="20" name="Line 21"/>
        <xdr:cNvSpPr>
          <a:spLocks/>
        </xdr:cNvSpPr>
      </xdr:nvSpPr>
      <xdr:spPr>
        <a:xfrm>
          <a:off x="5457825" y="3448050"/>
          <a:ext cx="1809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504825</xdr:colOff>
      <xdr:row>20</xdr:row>
      <xdr:rowOff>47625</xdr:rowOff>
    </xdr:from>
    <xdr:to>
      <xdr:col>7</xdr:col>
      <xdr:colOff>666750</xdr:colOff>
      <xdr:row>21</xdr:row>
      <xdr:rowOff>133350</xdr:rowOff>
    </xdr:to>
    <xdr:sp>
      <xdr:nvSpPr>
        <xdr:cNvPr id="21" name="Line 22"/>
        <xdr:cNvSpPr>
          <a:spLocks/>
        </xdr:cNvSpPr>
      </xdr:nvSpPr>
      <xdr:spPr>
        <a:xfrm flipH="1">
          <a:off x="5305425" y="3448050"/>
          <a:ext cx="16192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6</xdr:row>
      <xdr:rowOff>85725</xdr:rowOff>
    </xdr:from>
    <xdr:to>
      <xdr:col>7</xdr:col>
      <xdr:colOff>304800</xdr:colOff>
      <xdr:row>13</xdr:row>
      <xdr:rowOff>9525</xdr:rowOff>
    </xdr:to>
    <xdr:sp>
      <xdr:nvSpPr>
        <xdr:cNvPr id="22" name="Line 23"/>
        <xdr:cNvSpPr>
          <a:spLocks/>
        </xdr:cNvSpPr>
      </xdr:nvSpPr>
      <xdr:spPr>
        <a:xfrm flipH="1" flipV="1">
          <a:off x="4791075" y="1104900"/>
          <a:ext cx="3143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9525</xdr:rowOff>
    </xdr:from>
    <xdr:to>
      <xdr:col>7</xdr:col>
      <xdr:colOff>657225</xdr:colOff>
      <xdr:row>20</xdr:row>
      <xdr:rowOff>47625</xdr:rowOff>
    </xdr:to>
    <xdr:sp>
      <xdr:nvSpPr>
        <xdr:cNvPr id="23" name="Line 24"/>
        <xdr:cNvSpPr>
          <a:spLocks/>
        </xdr:cNvSpPr>
      </xdr:nvSpPr>
      <xdr:spPr>
        <a:xfrm flipH="1" flipV="1">
          <a:off x="5200650" y="2514600"/>
          <a:ext cx="257175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152400</xdr:rowOff>
    </xdr:from>
    <xdr:to>
      <xdr:col>9</xdr:col>
      <xdr:colOff>590550</xdr:colOff>
      <xdr:row>13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4114800" y="23336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152400</xdr:rowOff>
    </xdr:from>
    <xdr:to>
      <xdr:col>10</xdr:col>
      <xdr:colOff>0</xdr:colOff>
      <xdr:row>10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6848475" y="1333500"/>
          <a:ext cx="95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6858000" y="1657350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676275</xdr:colOff>
      <xdr:row>8</xdr:row>
      <xdr:rowOff>0</xdr:rowOff>
    </xdr:to>
    <xdr:sp>
      <xdr:nvSpPr>
        <xdr:cNvPr id="27" name="Line 28"/>
        <xdr:cNvSpPr>
          <a:spLocks/>
        </xdr:cNvSpPr>
      </xdr:nvSpPr>
      <xdr:spPr>
        <a:xfrm>
          <a:off x="6867525" y="13430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152400</xdr:rowOff>
    </xdr:from>
    <xdr:to>
      <xdr:col>11</xdr:col>
      <xdr:colOff>0</xdr:colOff>
      <xdr:row>10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7543800" y="13335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6</xdr:row>
      <xdr:rowOff>85725</xdr:rowOff>
    </xdr:from>
    <xdr:to>
      <xdr:col>10</xdr:col>
      <xdr:colOff>352425</xdr:colOff>
      <xdr:row>8</xdr:row>
      <xdr:rowOff>152400</xdr:rowOff>
    </xdr:to>
    <xdr:sp>
      <xdr:nvSpPr>
        <xdr:cNvPr id="29" name="Line 30"/>
        <xdr:cNvSpPr>
          <a:spLocks/>
        </xdr:cNvSpPr>
      </xdr:nvSpPr>
      <xdr:spPr>
        <a:xfrm>
          <a:off x="4791075" y="1104900"/>
          <a:ext cx="241935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152400</xdr:rowOff>
    </xdr:from>
    <xdr:to>
      <xdr:col>11</xdr:col>
      <xdr:colOff>666750</xdr:colOff>
      <xdr:row>8</xdr:row>
      <xdr:rowOff>152400</xdr:rowOff>
    </xdr:to>
    <xdr:sp>
      <xdr:nvSpPr>
        <xdr:cNvPr id="30" name="Line 31"/>
        <xdr:cNvSpPr>
          <a:spLocks/>
        </xdr:cNvSpPr>
      </xdr:nvSpPr>
      <xdr:spPr>
        <a:xfrm>
          <a:off x="6172200" y="14954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114300</xdr:rowOff>
    </xdr:from>
    <xdr:to>
      <xdr:col>10</xdr:col>
      <xdr:colOff>361950</xdr:colOff>
      <xdr:row>9</xdr:row>
      <xdr:rowOff>28575</xdr:rowOff>
    </xdr:to>
    <xdr:sp>
      <xdr:nvSpPr>
        <xdr:cNvPr id="31" name="Oval 32"/>
        <xdr:cNvSpPr>
          <a:spLocks/>
        </xdr:cNvSpPr>
      </xdr:nvSpPr>
      <xdr:spPr>
        <a:xfrm>
          <a:off x="7134225" y="14573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47625</xdr:rowOff>
    </xdr:from>
    <xdr:to>
      <xdr:col>7</xdr:col>
      <xdr:colOff>28575</xdr:colOff>
      <xdr:row>6</xdr:row>
      <xdr:rowOff>114300</xdr:rowOff>
    </xdr:to>
    <xdr:sp>
      <xdr:nvSpPr>
        <xdr:cNvPr id="32" name="Oval 33"/>
        <xdr:cNvSpPr>
          <a:spLocks/>
        </xdr:cNvSpPr>
      </xdr:nvSpPr>
      <xdr:spPr>
        <a:xfrm>
          <a:off x="4743450" y="1066800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20</xdr:row>
      <xdr:rowOff>19050</xdr:rowOff>
    </xdr:from>
    <xdr:to>
      <xdr:col>8</xdr:col>
      <xdr:colOff>9525</xdr:colOff>
      <xdr:row>20</xdr:row>
      <xdr:rowOff>95250</xdr:rowOff>
    </xdr:to>
    <xdr:sp>
      <xdr:nvSpPr>
        <xdr:cNvPr id="33" name="Oval 34"/>
        <xdr:cNvSpPr>
          <a:spLocks/>
        </xdr:cNvSpPr>
      </xdr:nvSpPr>
      <xdr:spPr>
        <a:xfrm>
          <a:off x="5410200" y="341947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13</xdr:row>
      <xdr:rowOff>123825</xdr:rowOff>
    </xdr:from>
    <xdr:to>
      <xdr:col>7</xdr:col>
      <xdr:colOff>390525</xdr:colOff>
      <xdr:row>14</xdr:row>
      <xdr:rowOff>38100</xdr:rowOff>
    </xdr:to>
    <xdr:sp>
      <xdr:nvSpPr>
        <xdr:cNvPr id="34" name="Oval 35"/>
        <xdr:cNvSpPr>
          <a:spLocks/>
        </xdr:cNvSpPr>
      </xdr:nvSpPr>
      <xdr:spPr>
        <a:xfrm>
          <a:off x="5105400" y="23050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10</xdr:row>
      <xdr:rowOff>152400</xdr:rowOff>
    </xdr:from>
    <xdr:to>
      <xdr:col>4</xdr:col>
      <xdr:colOff>400050</xdr:colOff>
      <xdr:row>11</xdr:row>
      <xdr:rowOff>38100</xdr:rowOff>
    </xdr:to>
    <xdr:sp>
      <xdr:nvSpPr>
        <xdr:cNvPr id="35" name="Oval 36"/>
        <xdr:cNvSpPr>
          <a:spLocks/>
        </xdr:cNvSpPr>
      </xdr:nvSpPr>
      <xdr:spPr>
        <a:xfrm>
          <a:off x="3067050" y="1819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21</xdr:row>
      <xdr:rowOff>104775</xdr:rowOff>
    </xdr:from>
    <xdr:to>
      <xdr:col>3</xdr:col>
      <xdr:colOff>28575</xdr:colOff>
      <xdr:row>22</xdr:row>
      <xdr:rowOff>19050</xdr:rowOff>
    </xdr:to>
    <xdr:sp>
      <xdr:nvSpPr>
        <xdr:cNvPr id="36" name="Oval 37"/>
        <xdr:cNvSpPr>
          <a:spLocks/>
        </xdr:cNvSpPr>
      </xdr:nvSpPr>
      <xdr:spPr>
        <a:xfrm>
          <a:off x="2000250" y="36671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85725</xdr:rowOff>
    </xdr:from>
    <xdr:to>
      <xdr:col>3</xdr:col>
      <xdr:colOff>581025</xdr:colOff>
      <xdr:row>21</xdr:row>
      <xdr:rowOff>133350</xdr:rowOff>
    </xdr:to>
    <xdr:sp>
      <xdr:nvSpPr>
        <xdr:cNvPr id="37" name="Arc 38"/>
        <xdr:cNvSpPr>
          <a:spLocks/>
        </xdr:cNvSpPr>
      </xdr:nvSpPr>
      <xdr:spPr>
        <a:xfrm>
          <a:off x="2286000" y="3295650"/>
          <a:ext cx="352425" cy="4000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20</xdr:row>
      <xdr:rowOff>47625</xdr:rowOff>
    </xdr:from>
    <xdr:to>
      <xdr:col>9</xdr:col>
      <xdr:colOff>171450</xdr:colOff>
      <xdr:row>20</xdr:row>
      <xdr:rowOff>47625</xdr:rowOff>
    </xdr:to>
    <xdr:sp>
      <xdr:nvSpPr>
        <xdr:cNvPr id="38" name="Line 39"/>
        <xdr:cNvSpPr>
          <a:spLocks/>
        </xdr:cNvSpPr>
      </xdr:nvSpPr>
      <xdr:spPr>
        <a:xfrm flipH="1">
          <a:off x="5448300" y="3448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12</xdr:row>
      <xdr:rowOff>76200</xdr:rowOff>
    </xdr:from>
    <xdr:to>
      <xdr:col>7</xdr:col>
      <xdr:colOff>9525</xdr:colOff>
      <xdr:row>12</xdr:row>
      <xdr:rowOff>76200</xdr:rowOff>
    </xdr:to>
    <xdr:sp>
      <xdr:nvSpPr>
        <xdr:cNvPr id="39" name="Line 40"/>
        <xdr:cNvSpPr>
          <a:spLocks/>
        </xdr:cNvSpPr>
      </xdr:nvSpPr>
      <xdr:spPr>
        <a:xfrm>
          <a:off x="4105275" y="2095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95250</xdr:rowOff>
    </xdr:from>
    <xdr:to>
      <xdr:col>9</xdr:col>
      <xdr:colOff>581025</xdr:colOff>
      <xdr:row>7</xdr:row>
      <xdr:rowOff>95250</xdr:rowOff>
    </xdr:to>
    <xdr:sp>
      <xdr:nvSpPr>
        <xdr:cNvPr id="40" name="Line 41"/>
        <xdr:cNvSpPr>
          <a:spLocks/>
        </xdr:cNvSpPr>
      </xdr:nvSpPr>
      <xdr:spPr>
        <a:xfrm>
          <a:off x="5905500" y="1276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18</xdr:row>
      <xdr:rowOff>85725</xdr:rowOff>
    </xdr:from>
    <xdr:to>
      <xdr:col>8</xdr:col>
      <xdr:colOff>200025</xdr:colOff>
      <xdr:row>20</xdr:row>
      <xdr:rowOff>57150</xdr:rowOff>
    </xdr:to>
    <xdr:sp>
      <xdr:nvSpPr>
        <xdr:cNvPr id="41" name="Arc 42"/>
        <xdr:cNvSpPr>
          <a:spLocks/>
        </xdr:cNvSpPr>
      </xdr:nvSpPr>
      <xdr:spPr>
        <a:xfrm>
          <a:off x="5381625" y="3105150"/>
          <a:ext cx="304800" cy="3524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104775</xdr:rowOff>
    </xdr:from>
    <xdr:to>
      <xdr:col>9</xdr:col>
      <xdr:colOff>9525</xdr:colOff>
      <xdr:row>8</xdr:row>
      <xdr:rowOff>19050</xdr:rowOff>
    </xdr:to>
    <xdr:sp>
      <xdr:nvSpPr>
        <xdr:cNvPr id="42" name="Arc 43"/>
        <xdr:cNvSpPr>
          <a:spLocks/>
        </xdr:cNvSpPr>
      </xdr:nvSpPr>
      <xdr:spPr>
        <a:xfrm rot="828601">
          <a:off x="5581650" y="1123950"/>
          <a:ext cx="600075" cy="238125"/>
        </a:xfrm>
        <a:prstGeom prst="arc">
          <a:avLst>
            <a:gd name="adj1" fmla="val -48126819"/>
            <a:gd name="adj2" fmla="val -11255240"/>
            <a:gd name="adj3" fmla="val 43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76200</xdr:rowOff>
    </xdr:from>
    <xdr:to>
      <xdr:col>6</xdr:col>
      <xdr:colOff>361950</xdr:colOff>
      <xdr:row>12</xdr:row>
      <xdr:rowOff>152400</xdr:rowOff>
    </xdr:to>
    <xdr:sp>
      <xdr:nvSpPr>
        <xdr:cNvPr id="43" name="Arc 44"/>
        <xdr:cNvSpPr>
          <a:spLocks/>
        </xdr:cNvSpPr>
      </xdr:nvSpPr>
      <xdr:spPr>
        <a:xfrm rot="828601">
          <a:off x="3876675" y="1933575"/>
          <a:ext cx="600075" cy="238125"/>
        </a:xfrm>
        <a:prstGeom prst="arc">
          <a:avLst>
            <a:gd name="adj1" fmla="val -48126819"/>
            <a:gd name="adj2" fmla="val -11255240"/>
            <a:gd name="adj3" fmla="val 43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14</xdr:row>
      <xdr:rowOff>9525</xdr:rowOff>
    </xdr:from>
    <xdr:to>
      <xdr:col>9</xdr:col>
      <xdr:colOff>419100</xdr:colOff>
      <xdr:row>21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6591300" y="23526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8</xdr:row>
      <xdr:rowOff>152400</xdr:rowOff>
    </xdr:from>
    <xdr:to>
      <xdr:col>11</xdr:col>
      <xdr:colOff>428625</xdr:colOff>
      <xdr:row>21</xdr:row>
      <xdr:rowOff>152400</xdr:rowOff>
    </xdr:to>
    <xdr:sp>
      <xdr:nvSpPr>
        <xdr:cNvPr id="45" name="Line 46"/>
        <xdr:cNvSpPr>
          <a:spLocks/>
        </xdr:cNvSpPr>
      </xdr:nvSpPr>
      <xdr:spPr>
        <a:xfrm>
          <a:off x="7972425" y="149542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22</xdr:row>
      <xdr:rowOff>19050</xdr:rowOff>
    </xdr:from>
    <xdr:to>
      <xdr:col>2</xdr:col>
      <xdr:colOff>676275</xdr:colOff>
      <xdr:row>26</xdr:row>
      <xdr:rowOff>0</xdr:rowOff>
    </xdr:to>
    <xdr:sp>
      <xdr:nvSpPr>
        <xdr:cNvPr id="46" name="Line 47"/>
        <xdr:cNvSpPr>
          <a:spLocks/>
        </xdr:cNvSpPr>
      </xdr:nvSpPr>
      <xdr:spPr>
        <a:xfrm>
          <a:off x="2047875" y="3743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47625</xdr:rowOff>
    </xdr:from>
    <xdr:to>
      <xdr:col>7</xdr:col>
      <xdr:colOff>657225</xdr:colOff>
      <xdr:row>26</xdr:row>
      <xdr:rowOff>0</xdr:rowOff>
    </xdr:to>
    <xdr:sp>
      <xdr:nvSpPr>
        <xdr:cNvPr id="47" name="Line 48"/>
        <xdr:cNvSpPr>
          <a:spLocks/>
        </xdr:cNvSpPr>
      </xdr:nvSpPr>
      <xdr:spPr>
        <a:xfrm>
          <a:off x="5457825" y="34480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25</xdr:row>
      <xdr:rowOff>47625</xdr:rowOff>
    </xdr:from>
    <xdr:to>
      <xdr:col>7</xdr:col>
      <xdr:colOff>676275</xdr:colOff>
      <xdr:row>25</xdr:row>
      <xdr:rowOff>47625</xdr:rowOff>
    </xdr:to>
    <xdr:sp>
      <xdr:nvSpPr>
        <xdr:cNvPr id="48" name="Line 49"/>
        <xdr:cNvSpPr>
          <a:spLocks/>
        </xdr:cNvSpPr>
      </xdr:nvSpPr>
      <xdr:spPr>
        <a:xfrm>
          <a:off x="2047875" y="42862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47625</xdr:rowOff>
    </xdr:from>
    <xdr:to>
      <xdr:col>9</xdr:col>
      <xdr:colOff>57150</xdr:colOff>
      <xdr:row>21</xdr:row>
      <xdr:rowOff>142875</xdr:rowOff>
    </xdr:to>
    <xdr:sp>
      <xdr:nvSpPr>
        <xdr:cNvPr id="49" name="Line 50"/>
        <xdr:cNvSpPr>
          <a:spLocks/>
        </xdr:cNvSpPr>
      </xdr:nvSpPr>
      <xdr:spPr>
        <a:xfrm>
          <a:off x="6229350" y="3448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590550</xdr:colOff>
      <xdr:row>22</xdr:row>
      <xdr:rowOff>0</xdr:rowOff>
    </xdr:from>
    <xdr:to>
      <xdr:col>7</xdr:col>
      <xdr:colOff>628650</xdr:colOff>
      <xdr:row>22</xdr:row>
      <xdr:rowOff>76200</xdr:rowOff>
    </xdr:to>
    <xdr:sp>
      <xdr:nvSpPr>
        <xdr:cNvPr id="50" name="Line 51"/>
        <xdr:cNvSpPr>
          <a:spLocks/>
        </xdr:cNvSpPr>
      </xdr:nvSpPr>
      <xdr:spPr>
        <a:xfrm flipH="1">
          <a:off x="5391150" y="372427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152400</xdr:rowOff>
    </xdr:from>
    <xdr:to>
      <xdr:col>8</xdr:col>
      <xdr:colOff>57150</xdr:colOff>
      <xdr:row>22</xdr:row>
      <xdr:rowOff>66675</xdr:rowOff>
    </xdr:to>
    <xdr:sp>
      <xdr:nvSpPr>
        <xdr:cNvPr id="51" name="Line 52"/>
        <xdr:cNvSpPr>
          <a:spLocks/>
        </xdr:cNvSpPr>
      </xdr:nvSpPr>
      <xdr:spPr>
        <a:xfrm flipH="1">
          <a:off x="5495925" y="37147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152400</xdr:rowOff>
    </xdr:from>
    <xdr:to>
      <xdr:col>7</xdr:col>
      <xdr:colOff>447675</xdr:colOff>
      <xdr:row>22</xdr:row>
      <xdr:rowOff>66675</xdr:rowOff>
    </xdr:to>
    <xdr:sp>
      <xdr:nvSpPr>
        <xdr:cNvPr id="52" name="Line 53"/>
        <xdr:cNvSpPr>
          <a:spLocks/>
        </xdr:cNvSpPr>
      </xdr:nvSpPr>
      <xdr:spPr>
        <a:xfrm flipH="1">
          <a:off x="5210175" y="37147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0</xdr:rowOff>
    </xdr:from>
    <xdr:to>
      <xdr:col>7</xdr:col>
      <xdr:colOff>533400</xdr:colOff>
      <xdr:row>22</xdr:row>
      <xdr:rowOff>76200</xdr:rowOff>
    </xdr:to>
    <xdr:sp>
      <xdr:nvSpPr>
        <xdr:cNvPr id="53" name="Line 54"/>
        <xdr:cNvSpPr>
          <a:spLocks/>
        </xdr:cNvSpPr>
      </xdr:nvSpPr>
      <xdr:spPr>
        <a:xfrm flipH="1">
          <a:off x="5295900" y="372427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152400</xdr:rowOff>
    </xdr:from>
    <xdr:to>
      <xdr:col>8</xdr:col>
      <xdr:colOff>133350</xdr:colOff>
      <xdr:row>22</xdr:row>
      <xdr:rowOff>66675</xdr:rowOff>
    </xdr:to>
    <xdr:sp>
      <xdr:nvSpPr>
        <xdr:cNvPr id="54" name="Line 55"/>
        <xdr:cNvSpPr>
          <a:spLocks/>
        </xdr:cNvSpPr>
      </xdr:nvSpPr>
      <xdr:spPr>
        <a:xfrm flipH="1">
          <a:off x="5572125" y="37147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152400</xdr:rowOff>
    </xdr:from>
    <xdr:to>
      <xdr:col>8</xdr:col>
      <xdr:colOff>200025</xdr:colOff>
      <xdr:row>22</xdr:row>
      <xdr:rowOff>66675</xdr:rowOff>
    </xdr:to>
    <xdr:sp>
      <xdr:nvSpPr>
        <xdr:cNvPr id="55" name="Line 56"/>
        <xdr:cNvSpPr>
          <a:spLocks/>
        </xdr:cNvSpPr>
      </xdr:nvSpPr>
      <xdr:spPr>
        <a:xfrm flipH="1">
          <a:off x="5648325" y="3714750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59</xdr:row>
      <xdr:rowOff>0</xdr:rowOff>
    </xdr:from>
    <xdr:to>
      <xdr:col>17</xdr:col>
      <xdr:colOff>266700</xdr:colOff>
      <xdr:row>59</xdr:row>
      <xdr:rowOff>0</xdr:rowOff>
    </xdr:to>
    <xdr:graphicFrame>
      <xdr:nvGraphicFramePr>
        <xdr:cNvPr id="1" name="Shape 1043"/>
        <xdr:cNvGraphicFramePr/>
      </xdr:nvGraphicFramePr>
      <xdr:xfrm>
        <a:off x="9610725" y="9753600"/>
        <a:ext cx="3143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59</xdr:row>
      <xdr:rowOff>0</xdr:rowOff>
    </xdr:from>
    <xdr:to>
      <xdr:col>12</xdr:col>
      <xdr:colOff>504825</xdr:colOff>
      <xdr:row>59</xdr:row>
      <xdr:rowOff>0</xdr:rowOff>
    </xdr:to>
    <xdr:graphicFrame>
      <xdr:nvGraphicFramePr>
        <xdr:cNvPr id="2" name="Shape 1044"/>
        <xdr:cNvGraphicFramePr/>
      </xdr:nvGraphicFramePr>
      <xdr:xfrm>
        <a:off x="6200775" y="975360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59</xdr:row>
      <xdr:rowOff>0</xdr:rowOff>
    </xdr:from>
    <xdr:to>
      <xdr:col>12</xdr:col>
      <xdr:colOff>495300</xdr:colOff>
      <xdr:row>59</xdr:row>
      <xdr:rowOff>0</xdr:rowOff>
    </xdr:to>
    <xdr:graphicFrame>
      <xdr:nvGraphicFramePr>
        <xdr:cNvPr id="3" name="Shape 1045"/>
        <xdr:cNvGraphicFramePr/>
      </xdr:nvGraphicFramePr>
      <xdr:xfrm>
        <a:off x="6305550" y="975360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59</xdr:row>
      <xdr:rowOff>0</xdr:rowOff>
    </xdr:from>
    <xdr:to>
      <xdr:col>8</xdr:col>
      <xdr:colOff>371475</xdr:colOff>
      <xdr:row>59</xdr:row>
      <xdr:rowOff>0</xdr:rowOff>
    </xdr:to>
    <xdr:graphicFrame>
      <xdr:nvGraphicFramePr>
        <xdr:cNvPr id="4" name="Shape 1050"/>
        <xdr:cNvGraphicFramePr/>
      </xdr:nvGraphicFramePr>
      <xdr:xfrm>
        <a:off x="3162300" y="9753600"/>
        <a:ext cx="3095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59</xdr:row>
      <xdr:rowOff>0</xdr:rowOff>
    </xdr:from>
    <xdr:to>
      <xdr:col>13</xdr:col>
      <xdr:colOff>47625</xdr:colOff>
      <xdr:row>59</xdr:row>
      <xdr:rowOff>0</xdr:rowOff>
    </xdr:to>
    <xdr:graphicFrame>
      <xdr:nvGraphicFramePr>
        <xdr:cNvPr id="5" name="Shape 1051"/>
        <xdr:cNvGraphicFramePr/>
      </xdr:nvGraphicFramePr>
      <xdr:xfrm>
        <a:off x="6324600" y="9753600"/>
        <a:ext cx="3276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647700</xdr:colOff>
      <xdr:row>355</xdr:row>
      <xdr:rowOff>142875</xdr:rowOff>
    </xdr:from>
    <xdr:to>
      <xdr:col>14</xdr:col>
      <xdr:colOff>514350</xdr:colOff>
      <xdr:row>370</xdr:row>
      <xdr:rowOff>142875</xdr:rowOff>
    </xdr:to>
    <xdr:graphicFrame>
      <xdr:nvGraphicFramePr>
        <xdr:cNvPr id="6" name="Chart 662"/>
        <xdr:cNvGraphicFramePr/>
      </xdr:nvGraphicFramePr>
      <xdr:xfrm>
        <a:off x="3600450" y="58169175"/>
        <a:ext cx="72009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8"/>
  <sheetViews>
    <sheetView workbookViewId="0" topLeftCell="A1">
      <selection activeCell="G5" sqref="G5"/>
    </sheetView>
  </sheetViews>
  <sheetFormatPr defaultColWidth="9.00390625" defaultRowHeight="12.75"/>
  <sheetData>
    <row r="1" ht="13.5" thickBot="1"/>
    <row r="2" spans="3:13" ht="13.5" thickTop="1"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3:13" ht="12.75">
      <c r="C3" s="10" t="s">
        <v>161</v>
      </c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3:13" ht="12.75"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3:13" ht="12.75">
      <c r="C5" s="10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3:13" ht="15">
      <c r="C6" s="10"/>
      <c r="D6" s="11"/>
      <c r="E6" s="11"/>
      <c r="F6" s="11"/>
      <c r="G6" s="11" t="s">
        <v>162</v>
      </c>
      <c r="H6" s="11"/>
      <c r="I6" s="11" t="s">
        <v>163</v>
      </c>
      <c r="J6" s="11"/>
      <c r="K6" s="11"/>
      <c r="L6" s="11"/>
      <c r="M6" s="12"/>
    </row>
    <row r="7" spans="3:13" ht="12.75">
      <c r="C7" s="10"/>
      <c r="D7" s="11"/>
      <c r="E7" s="11"/>
      <c r="F7" s="11"/>
      <c r="G7" s="11"/>
      <c r="H7" s="11" t="s">
        <v>164</v>
      </c>
      <c r="I7" s="11"/>
      <c r="J7" s="11"/>
      <c r="K7" s="11"/>
      <c r="L7" s="11"/>
      <c r="M7" s="12"/>
    </row>
    <row r="8" spans="3:13" ht="12.75">
      <c r="C8" s="10"/>
      <c r="D8" s="11"/>
      <c r="E8" s="11"/>
      <c r="F8" s="11"/>
      <c r="G8" s="11"/>
      <c r="H8" s="11"/>
      <c r="I8" s="11"/>
      <c r="J8" s="11"/>
      <c r="K8" s="11" t="s">
        <v>165</v>
      </c>
      <c r="L8" s="11"/>
      <c r="M8" s="12"/>
    </row>
    <row r="9" spans="3:13" ht="12.75">
      <c r="C9" s="10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3:13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3:13" ht="15">
      <c r="C11" s="10"/>
      <c r="D11" s="11"/>
      <c r="E11" s="11" t="s">
        <v>166</v>
      </c>
      <c r="F11" s="11" t="s">
        <v>167</v>
      </c>
      <c r="G11" s="13" t="s">
        <v>168</v>
      </c>
      <c r="H11" s="11"/>
      <c r="I11" s="11"/>
      <c r="J11" s="11"/>
      <c r="K11" s="11"/>
      <c r="L11" s="11"/>
      <c r="M11" s="12"/>
    </row>
    <row r="12" spans="3:13" ht="12.75"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3:13" ht="12.75">
      <c r="C13" s="10"/>
      <c r="D13" s="11"/>
      <c r="E13" s="11"/>
      <c r="F13" s="11"/>
      <c r="G13" s="11"/>
      <c r="H13" s="11" t="s">
        <v>169</v>
      </c>
      <c r="I13" s="11"/>
      <c r="J13" s="11"/>
      <c r="K13" s="11"/>
      <c r="L13" s="11"/>
      <c r="M13" s="12"/>
    </row>
    <row r="14" spans="3:13" ht="12.75"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3:13" ht="12.75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3:13" ht="15">
      <c r="C16" s="10"/>
      <c r="D16" s="11" t="s">
        <v>170</v>
      </c>
      <c r="E16" s="11"/>
      <c r="F16" s="11"/>
      <c r="G16" s="11"/>
      <c r="H16" s="11"/>
      <c r="I16" s="11"/>
      <c r="J16" s="11"/>
      <c r="K16" s="11"/>
      <c r="L16" s="11" t="s">
        <v>171</v>
      </c>
      <c r="M16" s="12"/>
    </row>
    <row r="17" spans="3:13" ht="12.75">
      <c r="C17" s="10"/>
      <c r="D17" s="11"/>
      <c r="E17" s="11"/>
      <c r="F17" s="11"/>
      <c r="G17" s="11"/>
      <c r="H17" s="11" t="s">
        <v>172</v>
      </c>
      <c r="I17" s="11"/>
      <c r="J17" s="11"/>
      <c r="K17" s="11"/>
      <c r="L17" s="11"/>
      <c r="M17" s="12"/>
    </row>
    <row r="18" spans="3:13" ht="12.75"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3:13" ht="15">
      <c r="C19" s="10"/>
      <c r="D19" s="11"/>
      <c r="E19" s="11"/>
      <c r="F19" s="11"/>
      <c r="G19" s="11"/>
      <c r="H19" s="11"/>
      <c r="I19" s="11" t="s">
        <v>173</v>
      </c>
      <c r="J19" s="11" t="s">
        <v>174</v>
      </c>
      <c r="K19" s="11"/>
      <c r="L19" s="11"/>
      <c r="M19" s="12"/>
    </row>
    <row r="20" spans="3:13" ht="15">
      <c r="C20" s="10"/>
      <c r="D20" s="11" t="s">
        <v>175</v>
      </c>
      <c r="E20" s="11"/>
      <c r="F20" s="11"/>
      <c r="G20" s="11"/>
      <c r="H20" s="11"/>
      <c r="I20" s="11"/>
      <c r="J20" s="11"/>
      <c r="K20" s="11"/>
      <c r="L20" s="11"/>
      <c r="M20" s="12"/>
    </row>
    <row r="21" spans="3:13" ht="12.75">
      <c r="C21" s="10"/>
      <c r="D21" s="11"/>
      <c r="E21" s="11"/>
      <c r="F21" s="11"/>
      <c r="G21" s="11"/>
      <c r="H21" s="11" t="s">
        <v>176</v>
      </c>
      <c r="I21" s="11"/>
      <c r="J21" s="11"/>
      <c r="K21" s="11"/>
      <c r="L21" s="11"/>
      <c r="M21" s="12"/>
    </row>
    <row r="22" spans="3:13" ht="12.75">
      <c r="C22" s="10" t="s">
        <v>177</v>
      </c>
      <c r="D22" s="11"/>
      <c r="E22" s="11"/>
      <c r="F22" s="11"/>
      <c r="G22" s="11"/>
      <c r="H22" s="11"/>
      <c r="I22" s="11" t="s">
        <v>178</v>
      </c>
      <c r="J22" s="11"/>
      <c r="K22" s="11"/>
      <c r="L22" s="11"/>
      <c r="M22" s="12"/>
    </row>
    <row r="23" spans="3:13" ht="12.75"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179</v>
      </c>
    </row>
    <row r="24" spans="3:13" ht="12.7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3:13" ht="15">
      <c r="C25" s="10"/>
      <c r="D25" s="11"/>
      <c r="E25" s="11"/>
      <c r="F25" s="11" t="s">
        <v>180</v>
      </c>
      <c r="G25" s="11"/>
      <c r="H25" s="11"/>
      <c r="I25" s="11"/>
      <c r="J25" s="11"/>
      <c r="K25" s="11"/>
      <c r="L25" s="11"/>
      <c r="M25" s="12"/>
    </row>
    <row r="26" spans="3:13" ht="12.75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3:13" ht="12.75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3:13" ht="13.5" thickBo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7"/>
  <sheetViews>
    <sheetView tabSelected="1" zoomScale="75" zoomScaleNormal="75" workbookViewId="0" topLeftCell="A274">
      <selection activeCell="A287" sqref="A287"/>
    </sheetView>
  </sheetViews>
  <sheetFormatPr defaultColWidth="9.00390625" defaultRowHeight="12.75"/>
  <cols>
    <col min="1" max="1" width="9.875" style="1" customWidth="1"/>
    <col min="2" max="19" width="9.625" style="1" customWidth="1"/>
    <col min="20" max="20" width="9.625" style="18" customWidth="1"/>
    <col min="21" max="26" width="9.625" style="1" customWidth="1"/>
    <col min="27" max="255" width="9.125" style="3" hidden="1" customWidth="1"/>
    <col min="256" max="16384" width="8.125" style="3" hidden="1" customWidth="1"/>
  </cols>
  <sheetData>
    <row r="1" spans="1:12" ht="12.75">
      <c r="A1" s="37" t="s">
        <v>79</v>
      </c>
      <c r="B1" s="18"/>
      <c r="C1" s="18"/>
      <c r="D1" s="38" t="s">
        <v>80</v>
      </c>
      <c r="E1" s="18"/>
      <c r="F1" s="39"/>
      <c r="G1" s="40" t="s">
        <v>81</v>
      </c>
      <c r="H1" s="39"/>
      <c r="I1" s="39"/>
      <c r="J1" s="41"/>
      <c r="K1" s="4"/>
      <c r="L1" s="4"/>
    </row>
    <row r="2" spans="1:12" ht="12.75">
      <c r="A2" s="42" t="s">
        <v>82</v>
      </c>
      <c r="B2" s="42"/>
      <c r="D2" s="2"/>
      <c r="E2" s="3"/>
      <c r="F2" s="4"/>
      <c r="G2" s="3"/>
      <c r="H2" s="4"/>
      <c r="I2" s="4"/>
      <c r="J2" s="4"/>
      <c r="K2" s="4"/>
      <c r="L2" s="4"/>
    </row>
    <row r="3" spans="1:26" s="33" customFormat="1" ht="15">
      <c r="A3" s="43" t="s">
        <v>0</v>
      </c>
      <c r="B3" s="20"/>
      <c r="C3" s="44" t="s">
        <v>1</v>
      </c>
      <c r="D3" s="45"/>
      <c r="E3" s="44" t="s">
        <v>83</v>
      </c>
      <c r="F3" s="46" t="s">
        <v>84</v>
      </c>
      <c r="G3" s="46" t="s">
        <v>2</v>
      </c>
      <c r="H3" s="44" t="s">
        <v>85</v>
      </c>
      <c r="I3" s="46" t="s">
        <v>84</v>
      </c>
      <c r="J3" s="46" t="s">
        <v>2</v>
      </c>
      <c r="K3" s="44" t="s">
        <v>3</v>
      </c>
      <c r="L3" s="44"/>
      <c r="M3" s="20" t="s">
        <v>188</v>
      </c>
      <c r="N3" s="44" t="s">
        <v>4</v>
      </c>
      <c r="O3" s="44"/>
      <c r="P3" s="20"/>
      <c r="Q3" s="20"/>
      <c r="R3" s="20"/>
      <c r="S3" s="20"/>
      <c r="T3" s="47"/>
      <c r="U3" s="20"/>
      <c r="V3" s="20"/>
      <c r="W3" s="20"/>
      <c r="X3" s="20"/>
      <c r="Y3" s="20"/>
      <c r="Z3" s="20"/>
    </row>
    <row r="4" ht="0" customHeight="1" hidden="1"/>
    <row r="5" spans="1:15" ht="12.75">
      <c r="A5" s="48" t="s">
        <v>5</v>
      </c>
      <c r="B5" s="1">
        <v>1</v>
      </c>
      <c r="C5" s="1" t="s">
        <v>6</v>
      </c>
      <c r="D5" s="28">
        <v>20</v>
      </c>
      <c r="E5" s="5" t="s">
        <v>7</v>
      </c>
      <c r="F5" s="1">
        <v>0</v>
      </c>
      <c r="G5" s="1">
        <v>0</v>
      </c>
      <c r="H5" s="5" t="s">
        <v>8</v>
      </c>
      <c r="I5" s="1">
        <v>1</v>
      </c>
      <c r="J5" s="1">
        <v>1</v>
      </c>
      <c r="K5" s="1" t="s">
        <v>9</v>
      </c>
      <c r="L5" s="1">
        <v>2</v>
      </c>
      <c r="M5" s="1">
        <f aca="true" t="shared" si="0" ref="M5:M10">L5*$L$11</f>
        <v>19.6</v>
      </c>
      <c r="N5" s="1" t="s">
        <v>10</v>
      </c>
      <c r="O5" s="1">
        <v>1.2</v>
      </c>
    </row>
    <row r="6" spans="1:15" ht="12.75">
      <c r="A6" s="48" t="s">
        <v>11</v>
      </c>
      <c r="B6" s="1">
        <v>3</v>
      </c>
      <c r="C6" s="1" t="s">
        <v>12</v>
      </c>
      <c r="D6" s="28">
        <f>RADIANS(D5)</f>
        <v>0.3490658503988659</v>
      </c>
      <c r="E6" s="5" t="s">
        <v>13</v>
      </c>
      <c r="F6" s="1">
        <f>$B$5*COS($D$6)</f>
        <v>0.9396926207859084</v>
      </c>
      <c r="G6" s="1">
        <f>$B$5*SIN($D$6)</f>
        <v>0.3420201433256687</v>
      </c>
      <c r="H6" s="5" t="s">
        <v>14</v>
      </c>
      <c r="I6" s="1">
        <v>2.9</v>
      </c>
      <c r="J6" s="1">
        <v>2</v>
      </c>
      <c r="K6" s="1" t="s">
        <v>15</v>
      </c>
      <c r="L6" s="1">
        <v>2.7</v>
      </c>
      <c r="M6" s="1">
        <f t="shared" si="0"/>
        <v>26.460000000000004</v>
      </c>
      <c r="N6" s="1" t="s">
        <v>16</v>
      </c>
      <c r="O6" s="1">
        <v>1.5</v>
      </c>
    </row>
    <row r="7" spans="1:15" ht="12.75">
      <c r="A7" s="48" t="s">
        <v>17</v>
      </c>
      <c r="B7" s="1">
        <v>4.5</v>
      </c>
      <c r="C7" s="1" t="s">
        <v>18</v>
      </c>
      <c r="D7" s="28">
        <v>15</v>
      </c>
      <c r="E7" s="5" t="s">
        <v>19</v>
      </c>
      <c r="F7" s="1">
        <f>$F$6+($B$6*COS(B52-PI()))</f>
        <v>3.8666470974067573</v>
      </c>
      <c r="G7" s="1">
        <f>B11</f>
        <v>1</v>
      </c>
      <c r="H7" s="5" t="s">
        <v>20</v>
      </c>
      <c r="I7" s="1">
        <v>5.75</v>
      </c>
      <c r="J7" s="1">
        <v>1.75</v>
      </c>
      <c r="K7" s="1" t="s">
        <v>21</v>
      </c>
      <c r="L7" s="1">
        <v>0.5</v>
      </c>
      <c r="M7" s="1">
        <f t="shared" si="0"/>
        <v>4.9</v>
      </c>
      <c r="N7" s="1" t="s">
        <v>22</v>
      </c>
      <c r="O7" s="1">
        <v>2.3</v>
      </c>
    </row>
    <row r="8" spans="1:15" ht="12.75">
      <c r="A8" s="48" t="s">
        <v>86</v>
      </c>
      <c r="B8" s="1">
        <v>3</v>
      </c>
      <c r="C8" s="1" t="s">
        <v>23</v>
      </c>
      <c r="D8" s="28">
        <f>RADIANS(D7)</f>
        <v>0.2617993877991494</v>
      </c>
      <c r="E8" s="49" t="s">
        <v>89</v>
      </c>
      <c r="F8" s="1">
        <f>$B$9+($B$11-$B$10)/B70</f>
        <v>3.8666470974067573</v>
      </c>
      <c r="G8" s="1">
        <f>B11</f>
        <v>1</v>
      </c>
      <c r="H8" s="5" t="s">
        <v>24</v>
      </c>
      <c r="I8" s="1">
        <v>6.32</v>
      </c>
      <c r="J8" s="1">
        <v>0.5</v>
      </c>
      <c r="K8" s="1" t="s">
        <v>25</v>
      </c>
      <c r="L8" s="1">
        <v>1.5</v>
      </c>
      <c r="M8" s="1">
        <f t="shared" si="0"/>
        <v>14.700000000000001</v>
      </c>
      <c r="N8" s="1" t="s">
        <v>26</v>
      </c>
      <c r="O8" s="1">
        <v>1.4</v>
      </c>
    </row>
    <row r="9" spans="1:15" ht="12.75">
      <c r="A9" s="48" t="s">
        <v>87</v>
      </c>
      <c r="B9" s="23">
        <v>5</v>
      </c>
      <c r="C9" s="1" t="s">
        <v>27</v>
      </c>
      <c r="D9" s="1">
        <v>1</v>
      </c>
      <c r="E9" s="5" t="s">
        <v>90</v>
      </c>
      <c r="F9" s="1">
        <f>$B$9-$B$7*COS(B71)</f>
        <v>0.8828583107299561</v>
      </c>
      <c r="G9" s="1">
        <f>$B$10-$B$7*SIN(B71)</f>
        <v>2.316354676398475</v>
      </c>
      <c r="H9" s="5" t="s">
        <v>28</v>
      </c>
      <c r="I9" s="1">
        <v>17.2</v>
      </c>
      <c r="J9" s="1">
        <v>2.2</v>
      </c>
      <c r="K9" s="1" t="s">
        <v>29</v>
      </c>
      <c r="L9" s="1">
        <v>1</v>
      </c>
      <c r="M9" s="1">
        <f t="shared" si="0"/>
        <v>9.8</v>
      </c>
      <c r="N9" s="1" t="s">
        <v>30</v>
      </c>
      <c r="O9" s="1">
        <v>1.5</v>
      </c>
    </row>
    <row r="10" spans="1:15" ht="12.75" customHeight="1">
      <c r="A10" s="5" t="s">
        <v>88</v>
      </c>
      <c r="B10" s="23">
        <v>0.5</v>
      </c>
      <c r="C10" s="1" t="s">
        <v>31</v>
      </c>
      <c r="D10" s="1">
        <v>0</v>
      </c>
      <c r="E10" s="5" t="s">
        <v>227</v>
      </c>
      <c r="F10" s="1">
        <f>$B$9</f>
        <v>5</v>
      </c>
      <c r="G10" s="1">
        <f>$B$10</f>
        <v>0.5</v>
      </c>
      <c r="H10" s="5" t="s">
        <v>93</v>
      </c>
      <c r="I10" s="1">
        <v>10</v>
      </c>
      <c r="J10" s="1">
        <v>2</v>
      </c>
      <c r="K10" s="1" t="s">
        <v>94</v>
      </c>
      <c r="L10" s="1">
        <v>0.01</v>
      </c>
      <c r="M10" s="1">
        <f t="shared" si="0"/>
        <v>0.098</v>
      </c>
      <c r="N10" s="1" t="s">
        <v>130</v>
      </c>
      <c r="O10" s="1">
        <f>2</f>
        <v>2</v>
      </c>
    </row>
    <row r="11" spans="1:12" ht="13.5" customHeight="1">
      <c r="A11" s="50" t="s">
        <v>203</v>
      </c>
      <c r="B11" s="1">
        <v>1</v>
      </c>
      <c r="C11" s="1" t="s">
        <v>32</v>
      </c>
      <c r="D11" s="1">
        <v>0.01</v>
      </c>
      <c r="E11" s="5" t="s">
        <v>91</v>
      </c>
      <c r="F11" s="24">
        <f>$F$9+$B$8*COS(PI()-B93)</f>
        <v>3.8661316335619116</v>
      </c>
      <c r="G11" s="24">
        <f>B12</f>
        <v>2</v>
      </c>
      <c r="I11" s="1" t="s">
        <v>189</v>
      </c>
      <c r="J11" s="1" t="s">
        <v>190</v>
      </c>
      <c r="K11" s="51" t="s">
        <v>144</v>
      </c>
      <c r="L11" s="51">
        <v>9.8</v>
      </c>
    </row>
    <row r="12" spans="1:10" ht="13.5" customHeight="1">
      <c r="A12" s="50" t="s">
        <v>204</v>
      </c>
      <c r="B12" s="1">
        <v>2</v>
      </c>
      <c r="E12" s="5"/>
      <c r="H12" s="1" t="s">
        <v>191</v>
      </c>
      <c r="I12" s="1">
        <v>0.1</v>
      </c>
      <c r="J12" s="1">
        <v>0.2</v>
      </c>
    </row>
    <row r="13" spans="1:10" ht="13.5" customHeight="1">
      <c r="A13" s="50"/>
      <c r="E13" s="5"/>
      <c r="H13" s="1" t="s">
        <v>91</v>
      </c>
      <c r="I13" s="1">
        <v>0.3</v>
      </c>
      <c r="J13" s="1">
        <v>0.4</v>
      </c>
    </row>
    <row r="14" spans="1:26" s="34" customFormat="1" ht="15" customHeight="1">
      <c r="A14" s="52"/>
      <c r="B14" s="21"/>
      <c r="C14" s="21"/>
      <c r="D14" s="21"/>
      <c r="E14" s="5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21"/>
      <c r="V14" s="21"/>
      <c r="W14" s="21"/>
      <c r="X14" s="21"/>
      <c r="Y14" s="21"/>
      <c r="Z14" s="21"/>
    </row>
    <row r="15" spans="1:5" ht="13.5" customHeight="1">
      <c r="A15" s="42" t="s">
        <v>33</v>
      </c>
      <c r="E15" s="5"/>
    </row>
    <row r="17" spans="1:256" s="35" customFormat="1" ht="12.75">
      <c r="A17" s="55" t="s">
        <v>34</v>
      </c>
      <c r="B17" s="22">
        <f>D5</f>
        <v>20</v>
      </c>
      <c r="C17" s="22">
        <f>B17+$D$7</f>
        <v>35</v>
      </c>
      <c r="D17" s="22">
        <f aca="true" t="shared" si="1" ref="D17:S17">C17+$D$7</f>
        <v>50</v>
      </c>
      <c r="E17" s="22">
        <f t="shared" si="1"/>
        <v>65</v>
      </c>
      <c r="F17" s="22">
        <f t="shared" si="1"/>
        <v>80</v>
      </c>
      <c r="G17" s="22">
        <f t="shared" si="1"/>
        <v>95</v>
      </c>
      <c r="H17" s="22">
        <f t="shared" si="1"/>
        <v>110</v>
      </c>
      <c r="I17" s="22">
        <f t="shared" si="1"/>
        <v>125</v>
      </c>
      <c r="J17" s="22">
        <f t="shared" si="1"/>
        <v>140</v>
      </c>
      <c r="K17" s="22">
        <f t="shared" si="1"/>
        <v>155</v>
      </c>
      <c r="L17" s="22">
        <f t="shared" si="1"/>
        <v>170</v>
      </c>
      <c r="M17" s="22">
        <f t="shared" si="1"/>
        <v>185</v>
      </c>
      <c r="N17" s="22">
        <f t="shared" si="1"/>
        <v>200</v>
      </c>
      <c r="O17" s="22">
        <f t="shared" si="1"/>
        <v>215</v>
      </c>
      <c r="P17" s="22">
        <f t="shared" si="1"/>
        <v>230</v>
      </c>
      <c r="Q17" s="22">
        <f t="shared" si="1"/>
        <v>245</v>
      </c>
      <c r="R17" s="22">
        <f t="shared" si="1"/>
        <v>260</v>
      </c>
      <c r="S17" s="22">
        <f t="shared" si="1"/>
        <v>275</v>
      </c>
      <c r="T17" s="56">
        <f aca="true" t="shared" si="2" ref="T17:Z17">S17+$D$7</f>
        <v>290</v>
      </c>
      <c r="U17" s="22">
        <f t="shared" si="2"/>
        <v>305</v>
      </c>
      <c r="V17" s="22">
        <f t="shared" si="2"/>
        <v>320</v>
      </c>
      <c r="W17" s="22">
        <f t="shared" si="2"/>
        <v>335</v>
      </c>
      <c r="X17" s="22">
        <f t="shared" si="2"/>
        <v>350</v>
      </c>
      <c r="Y17" s="22">
        <f t="shared" si="2"/>
        <v>365</v>
      </c>
      <c r="Z17" s="22">
        <f t="shared" si="2"/>
        <v>380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.75">
      <c r="A18" s="57" t="s">
        <v>35</v>
      </c>
      <c r="B18" s="23">
        <f aca="true" t="shared" si="3" ref="B18:S18">RADIANS(B17)</f>
        <v>0.3490658503988659</v>
      </c>
      <c r="C18" s="23">
        <f t="shared" si="3"/>
        <v>0.6108652381980153</v>
      </c>
      <c r="D18" s="23">
        <f t="shared" si="3"/>
        <v>0.8726646259971648</v>
      </c>
      <c r="E18" s="23">
        <f t="shared" si="3"/>
        <v>1.1344640137963142</v>
      </c>
      <c r="F18" s="23">
        <f t="shared" si="3"/>
        <v>1.3962634015954636</v>
      </c>
      <c r="G18" s="23">
        <f t="shared" si="3"/>
        <v>1.6580627893946132</v>
      </c>
      <c r="H18" s="23">
        <f t="shared" si="3"/>
        <v>1.9198621771937625</v>
      </c>
      <c r="I18" s="23">
        <f t="shared" si="3"/>
        <v>2.181661564992912</v>
      </c>
      <c r="J18" s="23">
        <f t="shared" si="3"/>
        <v>2.443460952792061</v>
      </c>
      <c r="K18" s="23">
        <f t="shared" si="3"/>
        <v>2.705260340591211</v>
      </c>
      <c r="L18" s="23">
        <f t="shared" si="3"/>
        <v>2.9670597283903604</v>
      </c>
      <c r="M18" s="23">
        <f t="shared" si="3"/>
        <v>3.2288591161895095</v>
      </c>
      <c r="N18" s="23">
        <f t="shared" si="3"/>
        <v>3.490658503988659</v>
      </c>
      <c r="O18" s="23">
        <f t="shared" si="3"/>
        <v>3.7524578917878086</v>
      </c>
      <c r="P18" s="23">
        <f t="shared" si="3"/>
        <v>4.014257279586958</v>
      </c>
      <c r="Q18" s="23">
        <f t="shared" si="3"/>
        <v>4.276056667386108</v>
      </c>
      <c r="R18" s="23">
        <f t="shared" si="3"/>
        <v>4.537856055185257</v>
      </c>
      <c r="S18" s="23">
        <f t="shared" si="3"/>
        <v>4.799655442984406</v>
      </c>
      <c r="T18" s="58">
        <f aca="true" t="shared" si="4" ref="T18:Z18">RADIANS(T17)</f>
        <v>5.061454830783556</v>
      </c>
      <c r="U18" s="23">
        <f t="shared" si="4"/>
        <v>5.323254218582705</v>
      </c>
      <c r="V18" s="23">
        <f t="shared" si="4"/>
        <v>5.585053606381854</v>
      </c>
      <c r="W18" s="23">
        <f t="shared" si="4"/>
        <v>5.846852994181004</v>
      </c>
      <c r="X18" s="23">
        <f t="shared" si="4"/>
        <v>6.1086523819801535</v>
      </c>
      <c r="Y18" s="23">
        <f t="shared" si="4"/>
        <v>6.370451769779303</v>
      </c>
      <c r="Z18" s="23">
        <f t="shared" si="4"/>
        <v>6.632251157578453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5" customFormat="1" ht="12" customHeight="1">
      <c r="A19" s="59" t="s">
        <v>18</v>
      </c>
      <c r="B19" s="22">
        <f>B17-$B$17</f>
        <v>0</v>
      </c>
      <c r="C19" s="22">
        <f>C17-$B$17</f>
        <v>15</v>
      </c>
      <c r="D19" s="22">
        <f aca="true" t="shared" si="5" ref="D19:S19">D17-$B$17</f>
        <v>30</v>
      </c>
      <c r="E19" s="22">
        <f t="shared" si="5"/>
        <v>45</v>
      </c>
      <c r="F19" s="22">
        <f t="shared" si="5"/>
        <v>60</v>
      </c>
      <c r="G19" s="22">
        <f t="shared" si="5"/>
        <v>75</v>
      </c>
      <c r="H19" s="22">
        <f t="shared" si="5"/>
        <v>90</v>
      </c>
      <c r="I19" s="22">
        <f t="shared" si="5"/>
        <v>105</v>
      </c>
      <c r="J19" s="22">
        <f t="shared" si="5"/>
        <v>120</v>
      </c>
      <c r="K19" s="22">
        <f t="shared" si="5"/>
        <v>135</v>
      </c>
      <c r="L19" s="22">
        <f t="shared" si="5"/>
        <v>150</v>
      </c>
      <c r="M19" s="22">
        <f t="shared" si="5"/>
        <v>165</v>
      </c>
      <c r="N19" s="22">
        <f t="shared" si="5"/>
        <v>180</v>
      </c>
      <c r="O19" s="22">
        <f t="shared" si="5"/>
        <v>195</v>
      </c>
      <c r="P19" s="22">
        <f t="shared" si="5"/>
        <v>210</v>
      </c>
      <c r="Q19" s="22">
        <f t="shared" si="5"/>
        <v>225</v>
      </c>
      <c r="R19" s="22">
        <f t="shared" si="5"/>
        <v>240</v>
      </c>
      <c r="S19" s="22">
        <f t="shared" si="5"/>
        <v>255</v>
      </c>
      <c r="T19" s="56">
        <f aca="true" t="shared" si="6" ref="T19:Z19">T17-$B$17</f>
        <v>270</v>
      </c>
      <c r="U19" s="22">
        <f t="shared" si="6"/>
        <v>285</v>
      </c>
      <c r="V19" s="22">
        <f t="shared" si="6"/>
        <v>300</v>
      </c>
      <c r="W19" s="22">
        <f t="shared" si="6"/>
        <v>315</v>
      </c>
      <c r="X19" s="22">
        <f t="shared" si="6"/>
        <v>330</v>
      </c>
      <c r="Y19" s="22">
        <f t="shared" si="6"/>
        <v>345</v>
      </c>
      <c r="Z19" s="22">
        <f t="shared" si="6"/>
        <v>360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.75" customHeight="1">
      <c r="A20" s="6" t="s">
        <v>23</v>
      </c>
      <c r="B20" s="23">
        <f>B18-$B$18</f>
        <v>0</v>
      </c>
      <c r="C20" s="23">
        <f>C18-$B$18</f>
        <v>0.2617993877991494</v>
      </c>
      <c r="D20" s="23">
        <f aca="true" t="shared" si="7" ref="D20:S20">D18-$B$18</f>
        <v>0.5235987755982989</v>
      </c>
      <c r="E20" s="23">
        <f t="shared" si="7"/>
        <v>0.7853981633974483</v>
      </c>
      <c r="F20" s="23">
        <f t="shared" si="7"/>
        <v>1.0471975511965976</v>
      </c>
      <c r="G20" s="23">
        <f t="shared" si="7"/>
        <v>1.3089969389957472</v>
      </c>
      <c r="H20" s="23">
        <f t="shared" si="7"/>
        <v>1.5707963267948966</v>
      </c>
      <c r="I20" s="23">
        <f t="shared" si="7"/>
        <v>1.8325957145940461</v>
      </c>
      <c r="J20" s="23">
        <f t="shared" si="7"/>
        <v>2.0943951023931953</v>
      </c>
      <c r="K20" s="23">
        <f t="shared" si="7"/>
        <v>2.356194490192345</v>
      </c>
      <c r="L20" s="23">
        <f t="shared" si="7"/>
        <v>2.6179938779914944</v>
      </c>
      <c r="M20" s="23">
        <f t="shared" si="7"/>
        <v>2.8797932657906435</v>
      </c>
      <c r="N20" s="23">
        <f t="shared" si="7"/>
        <v>3.141592653589793</v>
      </c>
      <c r="O20" s="23">
        <f t="shared" si="7"/>
        <v>3.4033920413889427</v>
      </c>
      <c r="P20" s="23">
        <f t="shared" si="7"/>
        <v>3.665191429188092</v>
      </c>
      <c r="Q20" s="23">
        <f t="shared" si="7"/>
        <v>3.926990816987242</v>
      </c>
      <c r="R20" s="23">
        <f t="shared" si="7"/>
        <v>4.188790204786391</v>
      </c>
      <c r="S20" s="23">
        <f t="shared" si="7"/>
        <v>4.4505895925855405</v>
      </c>
      <c r="T20" s="58">
        <f aca="true" t="shared" si="8" ref="T20:Z20">T18-$B$18</f>
        <v>4.712388980384691</v>
      </c>
      <c r="U20" s="23">
        <f t="shared" si="8"/>
        <v>4.97418836818384</v>
      </c>
      <c r="V20" s="23">
        <f t="shared" si="8"/>
        <v>5.235987755982989</v>
      </c>
      <c r="W20" s="23">
        <f t="shared" si="8"/>
        <v>5.497787143782139</v>
      </c>
      <c r="X20" s="23">
        <f t="shared" si="8"/>
        <v>5.759586531581288</v>
      </c>
      <c r="Y20" s="23">
        <f t="shared" si="8"/>
        <v>6.021385919380437</v>
      </c>
      <c r="Z20" s="23">
        <f t="shared" si="8"/>
        <v>6.283185307179587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3.5" customHeight="1">
      <c r="A21" s="1" t="s">
        <v>36</v>
      </c>
      <c r="B21" s="23">
        <f>D10</f>
        <v>0</v>
      </c>
      <c r="C21" s="23">
        <f>B21+$D$11</f>
        <v>0.01</v>
      </c>
      <c r="D21" s="23">
        <f aca="true" t="shared" si="9" ref="D21:S21">C21+$D$11</f>
        <v>0.02</v>
      </c>
      <c r="E21" s="23">
        <f t="shared" si="9"/>
        <v>0.03</v>
      </c>
      <c r="F21" s="23">
        <f t="shared" si="9"/>
        <v>0.04</v>
      </c>
      <c r="G21" s="23">
        <f t="shared" si="9"/>
        <v>0.05</v>
      </c>
      <c r="H21" s="23">
        <f t="shared" si="9"/>
        <v>0.060000000000000005</v>
      </c>
      <c r="I21" s="23">
        <f t="shared" si="9"/>
        <v>0.07</v>
      </c>
      <c r="J21" s="23">
        <f t="shared" si="9"/>
        <v>0.08</v>
      </c>
      <c r="K21" s="23">
        <f t="shared" si="9"/>
        <v>0.09</v>
      </c>
      <c r="L21" s="23">
        <f t="shared" si="9"/>
        <v>0.09999999999999999</v>
      </c>
      <c r="M21" s="23">
        <f t="shared" si="9"/>
        <v>0.10999999999999999</v>
      </c>
      <c r="N21" s="23">
        <f t="shared" si="9"/>
        <v>0.11999999999999998</v>
      </c>
      <c r="O21" s="23">
        <f t="shared" si="9"/>
        <v>0.12999999999999998</v>
      </c>
      <c r="P21" s="23">
        <f t="shared" si="9"/>
        <v>0.13999999999999999</v>
      </c>
      <c r="Q21" s="23">
        <f t="shared" si="9"/>
        <v>0.15</v>
      </c>
      <c r="R21" s="23">
        <f t="shared" si="9"/>
        <v>0.16</v>
      </c>
      <c r="S21" s="23">
        <f t="shared" si="9"/>
        <v>0.17</v>
      </c>
      <c r="T21" s="58">
        <f aca="true" t="shared" si="10" ref="T21:Z21">S21+$D$11</f>
        <v>0.18000000000000002</v>
      </c>
      <c r="U21" s="23">
        <f t="shared" si="10"/>
        <v>0.19000000000000003</v>
      </c>
      <c r="V21" s="23">
        <f t="shared" si="10"/>
        <v>0.20000000000000004</v>
      </c>
      <c r="W21" s="23">
        <f t="shared" si="10"/>
        <v>0.21000000000000005</v>
      </c>
      <c r="X21" s="23">
        <f t="shared" si="10"/>
        <v>0.22000000000000006</v>
      </c>
      <c r="Y21" s="23">
        <f t="shared" si="10"/>
        <v>0.23000000000000007</v>
      </c>
      <c r="Z21" s="23">
        <f t="shared" si="10"/>
        <v>0.24000000000000007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3.5" customHeight="1">
      <c r="A22" s="1" t="s">
        <v>37</v>
      </c>
      <c r="B22" s="23">
        <v>0</v>
      </c>
      <c r="C22" s="23">
        <f>(C18-B18)/B23</f>
        <v>0.2617993877991494</v>
      </c>
      <c r="D22" s="23">
        <f aca="true" t="shared" si="11" ref="D22:S22">(D20-C20)/C23</f>
        <v>0.2617993877991495</v>
      </c>
      <c r="E22" s="23">
        <f t="shared" si="11"/>
        <v>0.2611157882640272</v>
      </c>
      <c r="F22" s="23">
        <f t="shared" si="11"/>
        <v>0.2597592434716678</v>
      </c>
      <c r="G22" s="23">
        <f t="shared" si="11"/>
        <v>0.2577558543602268</v>
      </c>
      <c r="H22" s="23">
        <f t="shared" si="11"/>
        <v>0.2551457417899583</v>
      </c>
      <c r="I22" s="23">
        <f t="shared" si="11"/>
        <v>0.25198080025875663</v>
      </c>
      <c r="J22" s="23">
        <f t="shared" si="11"/>
        <v>0.2483218763295882</v>
      </c>
      <c r="K22" s="23">
        <f t="shared" si="11"/>
        <v>0.24423566403090555</v>
      </c>
      <c r="L22" s="23">
        <f t="shared" si="11"/>
        <v>0.2397916092376973</v>
      </c>
      <c r="M22" s="23">
        <f t="shared" si="11"/>
        <v>0.23505907281558347</v>
      </c>
      <c r="N22" s="23">
        <f t="shared" si="11"/>
        <v>0.2301049325033259</v>
      </c>
      <c r="O22" s="23">
        <f t="shared" si="11"/>
        <v>0.22499172346423466</v>
      </c>
      <c r="P22" s="23">
        <f t="shared" si="11"/>
        <v>0.21977634256783868</v>
      </c>
      <c r="Q22" s="23">
        <f t="shared" si="11"/>
        <v>0.21450928215860154</v>
      </c>
      <c r="R22" s="23">
        <f t="shared" si="11"/>
        <v>0.20923431983685173</v>
      </c>
      <c r="S22" s="23">
        <f t="shared" si="11"/>
        <v>0.2039885711635333</v>
      </c>
      <c r="T22" s="58">
        <f aca="true" t="shared" si="12" ref="T22:Z22">(T20-S20)/S23</f>
        <v>0.19880280858872768</v>
      </c>
      <c r="U22" s="23">
        <f t="shared" si="12"/>
        <v>0.19370195737730403</v>
      </c>
      <c r="V22" s="23">
        <f t="shared" si="12"/>
        <v>0.18870569305782617</v>
      </c>
      <c r="W22" s="23">
        <f t="shared" si="12"/>
        <v>0.1838290810641137</v>
      </c>
      <c r="X22" s="23">
        <f t="shared" si="12"/>
        <v>0.1790832150774196</v>
      </c>
      <c r="Y22" s="23">
        <f t="shared" si="12"/>
        <v>0.1744758245364268</v>
      </c>
      <c r="Z22" s="23">
        <f t="shared" si="12"/>
        <v>0.17001183316546759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3.5" customHeight="1">
      <c r="A23" s="1" t="s">
        <v>38</v>
      </c>
      <c r="B23" s="23">
        <f>D9</f>
        <v>1</v>
      </c>
      <c r="C23" s="23">
        <f>B23+B21*B22</f>
        <v>1</v>
      </c>
      <c r="D23" s="23">
        <f aca="true" t="shared" si="13" ref="D23:S23">C23+C21*C22</f>
        <v>1.0026179938779916</v>
      </c>
      <c r="E23" s="23">
        <f t="shared" si="13"/>
        <v>1.0078539816339744</v>
      </c>
      <c r="F23" s="23">
        <f t="shared" si="13"/>
        <v>1.0156874552818953</v>
      </c>
      <c r="G23" s="23">
        <f t="shared" si="13"/>
        <v>1.026077825020762</v>
      </c>
      <c r="H23" s="23">
        <f t="shared" si="13"/>
        <v>1.0389656177387734</v>
      </c>
      <c r="I23" s="23">
        <f t="shared" si="13"/>
        <v>1.054274362246171</v>
      </c>
      <c r="J23" s="23">
        <f t="shared" si="13"/>
        <v>1.071913018264284</v>
      </c>
      <c r="K23" s="23">
        <f t="shared" si="13"/>
        <v>1.091778768370651</v>
      </c>
      <c r="L23" s="23">
        <f t="shared" si="13"/>
        <v>1.1137599781334324</v>
      </c>
      <c r="M23" s="23">
        <f t="shared" si="13"/>
        <v>1.137739139057202</v>
      </c>
      <c r="N23" s="23">
        <f t="shared" si="13"/>
        <v>1.1635956370669163</v>
      </c>
      <c r="O23" s="23">
        <f t="shared" si="13"/>
        <v>1.1912082289673154</v>
      </c>
      <c r="P23" s="23">
        <f t="shared" si="13"/>
        <v>1.2204571530176658</v>
      </c>
      <c r="Q23" s="23">
        <f t="shared" si="13"/>
        <v>1.2512258409771633</v>
      </c>
      <c r="R23" s="23">
        <f t="shared" si="13"/>
        <v>1.2834022333009536</v>
      </c>
      <c r="S23" s="23">
        <f t="shared" si="13"/>
        <v>1.3168797244748498</v>
      </c>
      <c r="T23" s="58">
        <f aca="true" t="shared" si="14" ref="T23:Z23">S23+S21*S22</f>
        <v>1.3515577815726505</v>
      </c>
      <c r="U23" s="23">
        <f t="shared" si="14"/>
        <v>1.3873422871186214</v>
      </c>
      <c r="V23" s="23">
        <f t="shared" si="14"/>
        <v>1.4241456590203092</v>
      </c>
      <c r="W23" s="23">
        <f t="shared" si="14"/>
        <v>1.4618867976318743</v>
      </c>
      <c r="X23" s="23">
        <f t="shared" si="14"/>
        <v>1.5004909046553383</v>
      </c>
      <c r="Y23" s="23">
        <f t="shared" si="14"/>
        <v>1.5398892119723706</v>
      </c>
      <c r="Z23" s="23">
        <f t="shared" si="14"/>
        <v>1.5800186516157488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3.5" customHeight="1">
      <c r="A24" s="1" t="s">
        <v>39</v>
      </c>
      <c r="B24" s="23">
        <f>B18</f>
        <v>0.3490658503988659</v>
      </c>
      <c r="C24" s="23">
        <f>B24+B23*C22+0.5*B21*(C22^2)</f>
        <v>0.6108652381980153</v>
      </c>
      <c r="D24" s="23">
        <f>C24+C23*D22+0.5*C21*(D22^2)</f>
        <v>0.8730073205944249</v>
      </c>
      <c r="E24" s="23">
        <f>D24+D23*E22</f>
        <v>1.1348067083935742</v>
      </c>
      <c r="F24" s="23">
        <f aca="true" t="shared" si="15" ref="F24:S24">E24+E23*F22</f>
        <v>1.3966060961927236</v>
      </c>
      <c r="G24" s="23">
        <f t="shared" si="15"/>
        <v>1.6584054839918732</v>
      </c>
      <c r="H24" s="23">
        <f t="shared" si="15"/>
        <v>1.9202048717910225</v>
      </c>
      <c r="I24" s="23">
        <f t="shared" si="15"/>
        <v>2.182004259590172</v>
      </c>
      <c r="J24" s="23">
        <f t="shared" si="15"/>
        <v>2.443803647389321</v>
      </c>
      <c r="K24" s="23">
        <f t="shared" si="15"/>
        <v>2.705603035188471</v>
      </c>
      <c r="L24" s="23">
        <f t="shared" si="15"/>
        <v>2.9674024229876204</v>
      </c>
      <c r="M24" s="23">
        <f t="shared" si="15"/>
        <v>3.2292018107867695</v>
      </c>
      <c r="N24" s="23">
        <f t="shared" si="15"/>
        <v>3.491001198585919</v>
      </c>
      <c r="O24" s="23">
        <f t="shared" si="15"/>
        <v>3.7528005863850686</v>
      </c>
      <c r="P24" s="23">
        <f t="shared" si="15"/>
        <v>4.014599974184218</v>
      </c>
      <c r="Q24" s="23">
        <f t="shared" si="15"/>
        <v>4.276399361983368</v>
      </c>
      <c r="R24" s="23">
        <f t="shared" si="15"/>
        <v>4.538198749782518</v>
      </c>
      <c r="S24" s="23">
        <f t="shared" si="15"/>
        <v>4.799998137581667</v>
      </c>
      <c r="T24" s="58">
        <f aca="true" t="shared" si="16" ref="T24:Z24">S24+S23*T22</f>
        <v>5.061797525380817</v>
      </c>
      <c r="U24" s="23">
        <f t="shared" si="16"/>
        <v>5.3235969131799665</v>
      </c>
      <c r="V24" s="23">
        <f t="shared" si="16"/>
        <v>5.585396300979116</v>
      </c>
      <c r="W24" s="23">
        <f t="shared" si="16"/>
        <v>5.847195688778266</v>
      </c>
      <c r="X24" s="23">
        <f t="shared" si="16"/>
        <v>6.108995076577415</v>
      </c>
      <c r="Y24" s="23">
        <f t="shared" si="16"/>
        <v>6.370794464376564</v>
      </c>
      <c r="Z24" s="23">
        <f t="shared" si="16"/>
        <v>6.632593852175714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2.75" customHeight="1">
      <c r="A25" s="1" t="s">
        <v>40</v>
      </c>
      <c r="B25" s="23">
        <f>B24-B18</f>
        <v>0</v>
      </c>
      <c r="C25" s="23">
        <f>C24-C18</f>
        <v>0</v>
      </c>
      <c r="D25" s="23">
        <f aca="true" t="shared" si="17" ref="D25:S25">D24-D18</f>
        <v>0.000342694597260107</v>
      </c>
      <c r="E25" s="23">
        <f t="shared" si="17"/>
        <v>0.00034269459725999596</v>
      </c>
      <c r="F25" s="23">
        <f t="shared" si="17"/>
        <v>0.00034269459725999596</v>
      </c>
      <c r="G25" s="23">
        <f t="shared" si="17"/>
        <v>0.00034269459725999596</v>
      </c>
      <c r="H25" s="23">
        <f t="shared" si="17"/>
        <v>0.00034269459725999596</v>
      </c>
      <c r="I25" s="23">
        <f t="shared" si="17"/>
        <v>0.00034269459725999596</v>
      </c>
      <c r="J25" s="23">
        <f t="shared" si="17"/>
        <v>0.00034269459725999596</v>
      </c>
      <c r="K25" s="23">
        <f t="shared" si="17"/>
        <v>0.00034269459725999596</v>
      </c>
      <c r="L25" s="23">
        <f t="shared" si="17"/>
        <v>0.00034269459725999596</v>
      </c>
      <c r="M25" s="23">
        <f t="shared" si="17"/>
        <v>0.00034269459725999596</v>
      </c>
      <c r="N25" s="23">
        <f t="shared" si="17"/>
        <v>0.00034269459725999596</v>
      </c>
      <c r="O25" s="23">
        <f t="shared" si="17"/>
        <v>0.00034269459725999596</v>
      </c>
      <c r="P25" s="23">
        <f t="shared" si="17"/>
        <v>0.00034269459726044005</v>
      </c>
      <c r="Q25" s="23">
        <f t="shared" si="17"/>
        <v>0.00034269459726044005</v>
      </c>
      <c r="R25" s="23">
        <f t="shared" si="17"/>
        <v>0.0003426945972613282</v>
      </c>
      <c r="S25" s="23">
        <f t="shared" si="17"/>
        <v>0.0003426945972613282</v>
      </c>
      <c r="T25" s="58">
        <f aca="true" t="shared" si="18" ref="T25:Z25">T24-T18</f>
        <v>0.0003426945972613282</v>
      </c>
      <c r="U25" s="23">
        <f t="shared" si="18"/>
        <v>0.0003426945972613282</v>
      </c>
      <c r="V25" s="23">
        <f t="shared" si="18"/>
        <v>0.0003426945972613282</v>
      </c>
      <c r="W25" s="23">
        <f t="shared" si="18"/>
        <v>0.0003426945972613282</v>
      </c>
      <c r="X25" s="23">
        <f t="shared" si="18"/>
        <v>0.0003426945972613282</v>
      </c>
      <c r="Y25" s="23">
        <f t="shared" si="18"/>
        <v>0.0003426945972613282</v>
      </c>
      <c r="Z25" s="23">
        <f t="shared" si="18"/>
        <v>0.0003426945972613282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2.75" customHeight="1">
      <c r="A26" s="6" t="s">
        <v>41</v>
      </c>
      <c r="B26" s="23">
        <f>SIN(B20)</f>
        <v>0</v>
      </c>
      <c r="C26" s="23">
        <f aca="true" t="shared" si="19" ref="C26:R26">SIN(C20)</f>
        <v>0.25881904510252074</v>
      </c>
      <c r="D26" s="23">
        <f t="shared" si="19"/>
        <v>0.5</v>
      </c>
      <c r="E26" s="23">
        <f t="shared" si="19"/>
        <v>0.7071067811865475</v>
      </c>
      <c r="F26" s="23">
        <f t="shared" si="19"/>
        <v>0.8660254037844386</v>
      </c>
      <c r="G26" s="23">
        <f t="shared" si="19"/>
        <v>0.9659258262890683</v>
      </c>
      <c r="H26" s="23">
        <f t="shared" si="19"/>
        <v>1</v>
      </c>
      <c r="I26" s="23">
        <f t="shared" si="19"/>
        <v>0.9659258262890683</v>
      </c>
      <c r="J26" s="23">
        <f t="shared" si="19"/>
        <v>0.8660254037844387</v>
      </c>
      <c r="K26" s="23">
        <f t="shared" si="19"/>
        <v>0.7071067811865476</v>
      </c>
      <c r="L26" s="23">
        <f t="shared" si="19"/>
        <v>0.49999999999999994</v>
      </c>
      <c r="M26" s="23">
        <f t="shared" si="19"/>
        <v>0.258819045102521</v>
      </c>
      <c r="N26" s="23">
        <f t="shared" si="19"/>
        <v>1.22514845490862E-16</v>
      </c>
      <c r="O26" s="23">
        <f t="shared" si="19"/>
        <v>-0.2588190451025208</v>
      </c>
      <c r="P26" s="23">
        <f t="shared" si="19"/>
        <v>-0.4999999999999997</v>
      </c>
      <c r="Q26" s="23">
        <f t="shared" si="19"/>
        <v>-0.7071067811865477</v>
      </c>
      <c r="R26" s="23">
        <f t="shared" si="19"/>
        <v>-0.8660254037844388</v>
      </c>
      <c r="S26" s="23">
        <f aca="true" t="shared" si="20" ref="S26:Z26">SIN(S20)</f>
        <v>-0.9659258262890683</v>
      </c>
      <c r="T26" s="58">
        <f t="shared" si="20"/>
        <v>-1</v>
      </c>
      <c r="U26" s="23">
        <f t="shared" si="20"/>
        <v>-0.9659258262890682</v>
      </c>
      <c r="V26" s="23">
        <f t="shared" si="20"/>
        <v>-0.8660254037844386</v>
      </c>
      <c r="W26" s="23">
        <f t="shared" si="20"/>
        <v>-0.707106781186547</v>
      </c>
      <c r="X26" s="23">
        <f t="shared" si="20"/>
        <v>-0.49999999999999967</v>
      </c>
      <c r="Y26" s="23">
        <f t="shared" si="20"/>
        <v>-0.2588190451025207</v>
      </c>
      <c r="Z26" s="23">
        <f t="shared" si="20"/>
        <v>6.431487287184012E-16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2.75" customHeight="1">
      <c r="A27" s="1" t="s">
        <v>42</v>
      </c>
      <c r="B27" s="23">
        <f>COS(B20)</f>
        <v>1</v>
      </c>
      <c r="C27" s="23">
        <f aca="true" t="shared" si="21" ref="C27:R27">COS(C20)</f>
        <v>0.9659258262890683</v>
      </c>
      <c r="D27" s="23">
        <f t="shared" si="21"/>
        <v>0.8660254037844386</v>
      </c>
      <c r="E27" s="23">
        <f t="shared" si="21"/>
        <v>0.7071067811865476</v>
      </c>
      <c r="F27" s="23">
        <f t="shared" si="21"/>
        <v>0.5000000000000001</v>
      </c>
      <c r="G27" s="23">
        <f t="shared" si="21"/>
        <v>0.25881904510252074</v>
      </c>
      <c r="H27" s="23">
        <f t="shared" si="21"/>
        <v>6.1257422745431E-17</v>
      </c>
      <c r="I27" s="23">
        <f t="shared" si="21"/>
        <v>-0.25881904510252085</v>
      </c>
      <c r="J27" s="23">
        <f t="shared" si="21"/>
        <v>-0.4999999999999998</v>
      </c>
      <c r="K27" s="23">
        <f t="shared" si="21"/>
        <v>-0.7071067811865475</v>
      </c>
      <c r="L27" s="23">
        <f t="shared" si="21"/>
        <v>-0.8660254037844387</v>
      </c>
      <c r="M27" s="23">
        <f t="shared" si="21"/>
        <v>-0.9659258262890682</v>
      </c>
      <c r="N27" s="23">
        <f t="shared" si="21"/>
        <v>-1</v>
      </c>
      <c r="O27" s="23">
        <f t="shared" si="21"/>
        <v>-0.9659258262890683</v>
      </c>
      <c r="P27" s="23">
        <f t="shared" si="21"/>
        <v>-0.8660254037844388</v>
      </c>
      <c r="Q27" s="23">
        <f t="shared" si="21"/>
        <v>-0.7071067811865474</v>
      </c>
      <c r="R27" s="23">
        <f t="shared" si="21"/>
        <v>-0.4999999999999996</v>
      </c>
      <c r="S27" s="23">
        <f aca="true" t="shared" si="22" ref="S27:Z27">COS(S20)</f>
        <v>-0.25881904510252063</v>
      </c>
      <c r="T27" s="58">
        <f t="shared" si="22"/>
        <v>7.044061514638322E-16</v>
      </c>
      <c r="U27" s="23">
        <f t="shared" si="22"/>
        <v>0.25881904510252113</v>
      </c>
      <c r="V27" s="23">
        <f t="shared" si="22"/>
        <v>0.5000000000000001</v>
      </c>
      <c r="W27" s="23">
        <f t="shared" si="22"/>
        <v>0.707106781186548</v>
      </c>
      <c r="X27" s="23">
        <f t="shared" si="22"/>
        <v>0.8660254037844388</v>
      </c>
      <c r="Y27" s="23">
        <f t="shared" si="22"/>
        <v>0.9659258262890683</v>
      </c>
      <c r="Z27" s="23">
        <f t="shared" si="22"/>
        <v>1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6" ht="12.75" customHeight="1">
      <c r="A28" s="42" t="s">
        <v>43</v>
      </c>
      <c r="B28" s="6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8"/>
      <c r="U28" s="23"/>
      <c r="V28" s="23"/>
      <c r="W28" s="23"/>
      <c r="X28" s="23"/>
      <c r="Y28" s="23"/>
      <c r="Z28" s="23"/>
    </row>
    <row r="29" spans="1:256" ht="12.75">
      <c r="A29" s="6" t="s">
        <v>44</v>
      </c>
      <c r="B29" s="23">
        <f>$F$6*B27-$G$6*B26</f>
        <v>0.9396926207859084</v>
      </c>
      <c r="C29" s="23">
        <f aca="true" t="shared" si="23" ref="C29:R29">$F$6*C27-$G$6*C26</f>
        <v>0.8191520442889919</v>
      </c>
      <c r="D29" s="23">
        <f t="shared" si="23"/>
        <v>0.6427876096865394</v>
      </c>
      <c r="E29" s="23">
        <f t="shared" si="23"/>
        <v>0.42261826174069955</v>
      </c>
      <c r="F29" s="23">
        <f t="shared" si="23"/>
        <v>0.17364817766693053</v>
      </c>
      <c r="G29" s="23">
        <f t="shared" si="23"/>
        <v>-0.0871557427476582</v>
      </c>
      <c r="H29" s="23">
        <f t="shared" si="23"/>
        <v>-0.34202014332566866</v>
      </c>
      <c r="I29" s="23">
        <f t="shared" si="23"/>
        <v>-0.5735764363510463</v>
      </c>
      <c r="J29" s="23">
        <f t="shared" si="23"/>
        <v>-0.7660444431189779</v>
      </c>
      <c r="K29" s="23">
        <f t="shared" si="23"/>
        <v>-0.9063077870366499</v>
      </c>
      <c r="L29" s="23">
        <f t="shared" si="23"/>
        <v>-0.9848077530122081</v>
      </c>
      <c r="M29" s="23">
        <f t="shared" si="23"/>
        <v>-0.9961946980917455</v>
      </c>
      <c r="N29" s="23">
        <f t="shared" si="23"/>
        <v>-0.9396926207859084</v>
      </c>
      <c r="O29" s="23">
        <f t="shared" si="23"/>
        <v>-0.8191520442889919</v>
      </c>
      <c r="P29" s="23">
        <f t="shared" si="23"/>
        <v>-0.6427876096865397</v>
      </c>
      <c r="Q29" s="23">
        <f t="shared" si="23"/>
        <v>-0.4226182617406993</v>
      </c>
      <c r="R29" s="23">
        <f t="shared" si="23"/>
        <v>-0.17364817766692991</v>
      </c>
      <c r="S29" s="23">
        <f aca="true" t="shared" si="24" ref="S29:Z29">$F$6*S27-$G$6*S26</f>
        <v>0.0871557427476583</v>
      </c>
      <c r="T29" s="58">
        <f t="shared" si="24"/>
        <v>0.3420201433256694</v>
      </c>
      <c r="U29" s="23">
        <f t="shared" si="24"/>
        <v>0.5735764363510464</v>
      </c>
      <c r="V29" s="23">
        <f t="shared" si="24"/>
        <v>0.7660444431189781</v>
      </c>
      <c r="W29" s="23">
        <f t="shared" si="24"/>
        <v>0.9063077870366503</v>
      </c>
      <c r="X29" s="23">
        <f t="shared" si="24"/>
        <v>0.9848077530122081</v>
      </c>
      <c r="Y29" s="23">
        <f t="shared" si="24"/>
        <v>0.9961946980917455</v>
      </c>
      <c r="Z29" s="23">
        <f t="shared" si="24"/>
        <v>0.9396926207859082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2.75">
      <c r="A30" s="6" t="s">
        <v>45</v>
      </c>
      <c r="B30" s="23">
        <f>$F$6*B26+$G$6*B27</f>
        <v>0.3420201433256687</v>
      </c>
      <c r="C30" s="23">
        <f aca="true" t="shared" si="25" ref="C30:R30">$F$6*C26+$G$6*C27</f>
        <v>0.573576436351046</v>
      </c>
      <c r="D30" s="23">
        <f t="shared" si="25"/>
        <v>0.766044443118978</v>
      </c>
      <c r="E30" s="23">
        <f t="shared" si="25"/>
        <v>0.9063077870366499</v>
      </c>
      <c r="F30" s="23">
        <f t="shared" si="25"/>
        <v>0.9848077530122081</v>
      </c>
      <c r="G30" s="23">
        <f t="shared" si="25"/>
        <v>0.9961946980917455</v>
      </c>
      <c r="H30" s="23">
        <f t="shared" si="25"/>
        <v>0.9396926207859084</v>
      </c>
      <c r="I30" s="23">
        <f t="shared" si="25"/>
        <v>0.8191520442889918</v>
      </c>
      <c r="J30" s="23">
        <f t="shared" si="25"/>
        <v>0.6427876096865395</v>
      </c>
      <c r="K30" s="23">
        <f t="shared" si="25"/>
        <v>0.42261826174069955</v>
      </c>
      <c r="L30" s="23">
        <f t="shared" si="25"/>
        <v>0.1736481776669303</v>
      </c>
      <c r="M30" s="23">
        <f t="shared" si="25"/>
        <v>-0.08715574274765789</v>
      </c>
      <c r="N30" s="23">
        <f t="shared" si="25"/>
        <v>-0.3420201433256686</v>
      </c>
      <c r="O30" s="23">
        <f t="shared" si="25"/>
        <v>-0.5735764363510462</v>
      </c>
      <c r="P30" s="23">
        <f t="shared" si="25"/>
        <v>-0.7660444431189779</v>
      </c>
      <c r="Q30" s="23">
        <f t="shared" si="25"/>
        <v>-0.90630778703665</v>
      </c>
      <c r="R30" s="23">
        <f t="shared" si="25"/>
        <v>-0.9848077530122081</v>
      </c>
      <c r="S30" s="23">
        <f aca="true" t="shared" si="26" ref="S30:Z30">$F$6*S26+$G$6*S27</f>
        <v>-0.9961946980917455</v>
      </c>
      <c r="T30" s="58">
        <f t="shared" si="26"/>
        <v>-0.9396926207859082</v>
      </c>
      <c r="U30" s="23">
        <f t="shared" si="26"/>
        <v>-0.8191520442889917</v>
      </c>
      <c r="V30" s="23">
        <f t="shared" si="26"/>
        <v>-0.6427876096865393</v>
      </c>
      <c r="W30" s="23">
        <f t="shared" si="26"/>
        <v>-0.42261826174069883</v>
      </c>
      <c r="X30" s="23">
        <f t="shared" si="26"/>
        <v>-0.17364817766692997</v>
      </c>
      <c r="Y30" s="23">
        <f t="shared" si="26"/>
        <v>0.08715574274765825</v>
      </c>
      <c r="Z30" s="23">
        <f t="shared" si="26"/>
        <v>0.3420201433256693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6" ht="12.75">
      <c r="A31" s="6" t="s">
        <v>46</v>
      </c>
      <c r="B31" s="1">
        <f>-B23*B30</f>
        <v>-0.3420201433256687</v>
      </c>
      <c r="C31" s="1">
        <f aca="true" t="shared" si="27" ref="C31:S31">-C23*C30</f>
        <v>-0.573576436351046</v>
      </c>
      <c r="D31" s="1">
        <f t="shared" si="27"/>
        <v>-0.768049942781333</v>
      </c>
      <c r="E31" s="1">
        <f t="shared" si="27"/>
        <v>-0.9134259117507638</v>
      </c>
      <c r="F31" s="1">
        <f t="shared" si="27"/>
        <v>-1.000256880598851</v>
      </c>
      <c r="G31" s="1">
        <f t="shared" si="27"/>
        <v>-1.022173289115193</v>
      </c>
      <c r="H31" s="1">
        <f t="shared" si="27"/>
        <v>-0.9763083242393983</v>
      </c>
      <c r="I31" s="1">
        <f t="shared" si="27"/>
        <v>-0.863610999075424</v>
      </c>
      <c r="J31" s="1">
        <f t="shared" si="27"/>
        <v>-0.6890124068019831</v>
      </c>
      <c r="K31" s="1">
        <f t="shared" si="27"/>
        <v>-0.46140564529420636</v>
      </c>
      <c r="L31" s="1">
        <f t="shared" si="27"/>
        <v>-0.19340239056123068</v>
      </c>
      <c r="M31" s="1">
        <f t="shared" si="27"/>
        <v>0.09916049971761126</v>
      </c>
      <c r="N31" s="1">
        <f t="shared" si="27"/>
        <v>0.39797314656274935</v>
      </c>
      <c r="O31" s="1">
        <f t="shared" si="27"/>
        <v>0.6832489709231138</v>
      </c>
      <c r="P31" s="1">
        <f t="shared" si="27"/>
        <v>0.934924420133991</v>
      </c>
      <c r="Q31" s="1">
        <f t="shared" si="27"/>
        <v>1.1339957230190842</v>
      </c>
      <c r="R31" s="1">
        <f t="shared" si="27"/>
        <v>1.2639044695879618</v>
      </c>
      <c r="S31" s="1">
        <f t="shared" si="27"/>
        <v>1.3118685995463641</v>
      </c>
      <c r="T31" s="18">
        <f aca="true" t="shared" si="28" ref="T31:Z31">-T23*T30</f>
        <v>1.270048873909592</v>
      </c>
      <c r="U31" s="1">
        <f t="shared" si="28"/>
        <v>1.1364442706217839</v>
      </c>
      <c r="V31" s="1">
        <f t="shared" si="28"/>
        <v>0.9154231840071257</v>
      </c>
      <c r="W31" s="1">
        <f t="shared" si="28"/>
        <v>0.6178200572768595</v>
      </c>
      <c r="X31" s="1">
        <f t="shared" si="28"/>
        <v>0.2605575111992027</v>
      </c>
      <c r="Y31" s="1">
        <f t="shared" si="28"/>
        <v>-0.1342101880185581</v>
      </c>
      <c r="Z31" s="1">
        <f t="shared" si="28"/>
        <v>-0.5403982056828492</v>
      </c>
    </row>
    <row r="32" spans="1:26" ht="12.75" customHeight="1">
      <c r="A32" s="6" t="s">
        <v>47</v>
      </c>
      <c r="B32" s="1">
        <f>B23*B29</f>
        <v>0.9396926207859084</v>
      </c>
      <c r="C32" s="1">
        <f aca="true" t="shared" si="29" ref="C32:S32">C23*C29</f>
        <v>0.8191520442889919</v>
      </c>
      <c r="D32" s="1">
        <f t="shared" si="29"/>
        <v>0.6444704237135476</v>
      </c>
      <c r="E32" s="1">
        <f t="shared" si="29"/>
        <v>0.42593749780659323</v>
      </c>
      <c r="F32" s="1">
        <f t="shared" si="29"/>
        <v>0.1763722756888631</v>
      </c>
      <c r="G32" s="1">
        <f t="shared" si="29"/>
        <v>-0.08942857495658618</v>
      </c>
      <c r="H32" s="1">
        <f t="shared" si="29"/>
        <v>-0.35534716948945716</v>
      </c>
      <c r="I32" s="1">
        <f t="shared" si="29"/>
        <v>-0.6047069316334308</v>
      </c>
      <c r="J32" s="1">
        <f t="shared" si="29"/>
        <v>-0.8211330111482462</v>
      </c>
      <c r="K32" s="1">
        <f t="shared" si="29"/>
        <v>-0.9894875994956039</v>
      </c>
      <c r="L32" s="1">
        <f t="shared" si="29"/>
        <v>-1.0968394614605117</v>
      </c>
      <c r="M32" s="1">
        <f t="shared" si="29"/>
        <v>-1.133409698140252</v>
      </c>
      <c r="N32" s="1">
        <f t="shared" si="29"/>
        <v>-1.0934222337304593</v>
      </c>
      <c r="O32" s="1">
        <f t="shared" si="29"/>
        <v>-0.9757806559324459</v>
      </c>
      <c r="P32" s="1">
        <f t="shared" si="29"/>
        <v>-0.7844947361130648</v>
      </c>
      <c r="Q32" s="1">
        <f t="shared" si="29"/>
        <v>-0.5287908899588134</v>
      </c>
      <c r="R32" s="1">
        <f t="shared" si="29"/>
        <v>-0.22286045902637863</v>
      </c>
      <c r="S32" s="1">
        <f t="shared" si="29"/>
        <v>0.11477363049593715</v>
      </c>
      <c r="T32" s="18">
        <f aca="true" t="shared" si="30" ref="T32:Z32">T23*T29</f>
        <v>0.4622599861664017</v>
      </c>
      <c r="U32" s="1">
        <f t="shared" si="30"/>
        <v>0.795746845044609</v>
      </c>
      <c r="V32" s="1">
        <f t="shared" si="30"/>
        <v>1.0909588682845228</v>
      </c>
      <c r="W32" s="1">
        <f t="shared" si="30"/>
        <v>1.3249193884598394</v>
      </c>
      <c r="X32" s="1">
        <f t="shared" si="30"/>
        <v>1.4776950762288792</v>
      </c>
      <c r="Y32" s="1">
        <f t="shared" si="30"/>
        <v>1.5340294686155518</v>
      </c>
      <c r="Z32" s="1">
        <f t="shared" si="30"/>
        <v>1.48473186762742</v>
      </c>
    </row>
    <row r="33" spans="1:26" ht="12.75">
      <c r="A33" s="6" t="s">
        <v>48</v>
      </c>
      <c r="B33" s="1">
        <f>-B23*B32-B21*B30</f>
        <v>-0.9396926207859084</v>
      </c>
      <c r="C33" s="1">
        <f aca="true" t="shared" si="31" ref="C33:S33">-C23*C32-C21*C30</f>
        <v>-0.8248878086525023</v>
      </c>
      <c r="D33" s="1">
        <f t="shared" si="31"/>
        <v>-0.6614785321997558</v>
      </c>
      <c r="E33" s="1">
        <f t="shared" si="31"/>
        <v>-0.4564720367026867</v>
      </c>
      <c r="F33" s="1">
        <f t="shared" si="31"/>
        <v>-0.2185314179971866</v>
      </c>
      <c r="G33" s="1">
        <f t="shared" si="31"/>
        <v>0.04195094278157286</v>
      </c>
      <c r="H33" s="1">
        <f t="shared" si="31"/>
        <v>0.312811934213184</v>
      </c>
      <c r="I33" s="1">
        <f t="shared" si="31"/>
        <v>0.5801863715934448</v>
      </c>
      <c r="J33" s="1">
        <f t="shared" si="31"/>
        <v>0.8287601556014335</v>
      </c>
      <c r="K33" s="1">
        <f t="shared" si="31"/>
        <v>1.0422659091386797</v>
      </c>
      <c r="L33" s="1">
        <f t="shared" si="31"/>
        <v>1.2042510768454524</v>
      </c>
      <c r="M33" s="1">
        <f t="shared" si="31"/>
        <v>1.2991117058634158</v>
      </c>
      <c r="N33" s="1">
        <f t="shared" si="31"/>
        <v>1.3133437578398046</v>
      </c>
      <c r="O33" s="1">
        <f t="shared" si="31"/>
        <v>1.23692288373949</v>
      </c>
      <c r="P33" s="1">
        <f t="shared" si="31"/>
        <v>1.064688434230553</v>
      </c>
      <c r="Q33" s="1">
        <f t="shared" si="31"/>
        <v>0.7975829940452764</v>
      </c>
      <c r="R33" s="1">
        <f t="shared" si="31"/>
        <v>0.4435888513108833</v>
      </c>
      <c r="S33" s="1">
        <f t="shared" si="31"/>
        <v>0.018210031771128815</v>
      </c>
      <c r="T33" s="18">
        <f aca="true" t="shared" si="32" ref="T33:Z33">-T23*T32-T21*T30</f>
        <v>-0.45562640967140244</v>
      </c>
      <c r="U33" s="1">
        <f t="shared" si="32"/>
        <v>-0.9483343595567066</v>
      </c>
      <c r="V33" s="1">
        <f t="shared" si="32"/>
        <v>-1.4251268144998046</v>
      </c>
      <c r="W33" s="1">
        <f t="shared" si="32"/>
        <v>-1.848132326950389</v>
      </c>
      <c r="X33" s="1">
        <f t="shared" si="32"/>
        <v>-2.1790654226486854</v>
      </c>
      <c r="Y33" s="1">
        <f t="shared" si="32"/>
        <v>-2.382281250400758</v>
      </c>
      <c r="Z33" s="1">
        <f t="shared" si="32"/>
        <v>-2.427988877897769</v>
      </c>
    </row>
    <row r="34" spans="1:26" ht="12.75">
      <c r="A34" s="6" t="s">
        <v>49</v>
      </c>
      <c r="B34" s="1">
        <f>B23*B31+B21*B29</f>
        <v>-0.3420201433256687</v>
      </c>
      <c r="C34" s="1">
        <f aca="true" t="shared" si="33" ref="C34:S34">C23*C31+C21*C29</f>
        <v>-0.5653849159081561</v>
      </c>
      <c r="D34" s="1">
        <f t="shared" si="33"/>
        <v>-0.7572049406357955</v>
      </c>
      <c r="E34" s="1">
        <f t="shared" si="33"/>
        <v>-0.9079213942334297</v>
      </c>
      <c r="F34" s="1">
        <f t="shared" si="33"/>
        <v>-1.0090024385769765</v>
      </c>
      <c r="G34" s="1">
        <f t="shared" si="33"/>
        <v>-1.0531871324270188</v>
      </c>
      <c r="H34" s="1">
        <f t="shared" si="33"/>
        <v>-1.0348719897964331</v>
      </c>
      <c r="I34" s="1">
        <f t="shared" si="33"/>
        <v>-0.9506332858235945</v>
      </c>
      <c r="J34" s="1">
        <f t="shared" si="33"/>
        <v>-0.7998449240461706</v>
      </c>
      <c r="K34" s="1">
        <f t="shared" si="33"/>
        <v>-0.5853205879718726</v>
      </c>
      <c r="L34" s="1">
        <f t="shared" si="33"/>
        <v>-0.31388461758365066</v>
      </c>
      <c r="M34" s="1">
        <f t="shared" si="33"/>
        <v>0.003237364787104971</v>
      </c>
      <c r="N34" s="1">
        <f t="shared" si="33"/>
        <v>0.3503167025158986</v>
      </c>
      <c r="O34" s="1">
        <f t="shared" si="33"/>
        <v>0.7074020308394942</v>
      </c>
      <c r="P34" s="1">
        <f t="shared" si="33"/>
        <v>1.051044930727307</v>
      </c>
      <c r="Q34" s="1">
        <f t="shared" si="33"/>
        <v>1.355492012937955</v>
      </c>
      <c r="R34" s="1">
        <f t="shared" si="33"/>
        <v>1.5943141105215386</v>
      </c>
      <c r="S34" s="1">
        <f t="shared" si="33"/>
        <v>1.742389636184925</v>
      </c>
      <c r="T34" s="18">
        <f aca="true" t="shared" si="34" ref="T34:Z34">T23*T31+T21*T29</f>
        <v>1.7781080643087117</v>
      </c>
      <c r="U34" s="1">
        <f t="shared" si="34"/>
        <v>1.685616716493978</v>
      </c>
      <c r="V34" s="1">
        <f t="shared" si="34"/>
        <v>1.4569048422940936</v>
      </c>
      <c r="W34" s="1">
        <f t="shared" si="34"/>
        <v>1.093507620322906</v>
      </c>
      <c r="X34" s="1">
        <f t="shared" si="34"/>
        <v>0.6076218813567209</v>
      </c>
      <c r="Y34" s="1">
        <f t="shared" si="34"/>
        <v>0.02245595989454041</v>
      </c>
      <c r="Z34" s="1">
        <f t="shared" si="34"/>
        <v>-0.6283130152899675</v>
      </c>
    </row>
    <row r="35" spans="1:2" ht="13.5" customHeight="1">
      <c r="A35" s="74" t="s">
        <v>50</v>
      </c>
      <c r="B35" s="74"/>
    </row>
    <row r="36" spans="1:256" ht="12.75">
      <c r="A36" s="6" t="s">
        <v>51</v>
      </c>
      <c r="B36" s="23">
        <f aca="true" t="shared" si="35" ref="B36:S36">$I$5*B27-$J$5*B26</f>
        <v>1</v>
      </c>
      <c r="C36" s="23">
        <f t="shared" si="35"/>
        <v>0.7071067811865476</v>
      </c>
      <c r="D36" s="23">
        <f t="shared" si="35"/>
        <v>0.3660254037844386</v>
      </c>
      <c r="E36" s="23">
        <f t="shared" si="35"/>
        <v>0</v>
      </c>
      <c r="F36" s="23">
        <f t="shared" si="35"/>
        <v>-0.3660254037844385</v>
      </c>
      <c r="G36" s="23">
        <f t="shared" si="35"/>
        <v>-0.7071067811865476</v>
      </c>
      <c r="H36" s="23">
        <f t="shared" si="35"/>
        <v>-0.9999999999999999</v>
      </c>
      <c r="I36" s="23">
        <f t="shared" si="35"/>
        <v>-1.2247448713915892</v>
      </c>
      <c r="J36" s="23">
        <f t="shared" si="35"/>
        <v>-1.3660254037844384</v>
      </c>
      <c r="K36" s="23">
        <f t="shared" si="35"/>
        <v>-1.414213562373095</v>
      </c>
      <c r="L36" s="23">
        <f t="shared" si="35"/>
        <v>-1.3660254037844386</v>
      </c>
      <c r="M36" s="23">
        <f t="shared" si="35"/>
        <v>-1.2247448713915892</v>
      </c>
      <c r="N36" s="23">
        <f t="shared" si="35"/>
        <v>-1.0000000000000002</v>
      </c>
      <c r="O36" s="23">
        <f t="shared" si="35"/>
        <v>-0.7071067811865475</v>
      </c>
      <c r="P36" s="23">
        <f t="shared" si="35"/>
        <v>-0.3660254037844391</v>
      </c>
      <c r="Q36" s="23">
        <f t="shared" si="35"/>
        <v>0</v>
      </c>
      <c r="R36" s="23">
        <f t="shared" si="35"/>
        <v>0.3660254037844392</v>
      </c>
      <c r="S36" s="23">
        <f t="shared" si="35"/>
        <v>0.7071067811865477</v>
      </c>
      <c r="T36" s="58">
        <f aca="true" t="shared" si="36" ref="T36:Z36">$I$5*T27-$J$5*T26</f>
        <v>1.0000000000000007</v>
      </c>
      <c r="U36" s="23">
        <f t="shared" si="36"/>
        <v>1.2247448713915894</v>
      </c>
      <c r="V36" s="23">
        <f t="shared" si="36"/>
        <v>1.3660254037844388</v>
      </c>
      <c r="W36" s="23">
        <f t="shared" si="36"/>
        <v>1.414213562373095</v>
      </c>
      <c r="X36" s="23">
        <f t="shared" si="36"/>
        <v>1.3660254037844384</v>
      </c>
      <c r="Y36" s="23">
        <f t="shared" si="36"/>
        <v>1.224744871391589</v>
      </c>
      <c r="Z36" s="23">
        <f t="shared" si="36"/>
        <v>0.9999999999999993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6" ht="13.5" customHeight="1">
      <c r="A37" s="6" t="s">
        <v>52</v>
      </c>
      <c r="B37" s="1">
        <f aca="true" t="shared" si="37" ref="B37:S37">$I$5*B26+$J$5*B27</f>
        <v>1</v>
      </c>
      <c r="C37" s="1">
        <f t="shared" si="37"/>
        <v>1.224744871391589</v>
      </c>
      <c r="D37" s="1">
        <f t="shared" si="37"/>
        <v>1.3660254037844386</v>
      </c>
      <c r="E37" s="1">
        <f t="shared" si="37"/>
        <v>1.414213562373095</v>
      </c>
      <c r="F37" s="1">
        <f t="shared" si="37"/>
        <v>1.3660254037844388</v>
      </c>
      <c r="G37" s="1">
        <f t="shared" si="37"/>
        <v>1.224744871391589</v>
      </c>
      <c r="H37" s="1">
        <f t="shared" si="37"/>
        <v>1</v>
      </c>
      <c r="I37" s="1">
        <f t="shared" si="37"/>
        <v>0.7071067811865475</v>
      </c>
      <c r="J37" s="1">
        <f t="shared" si="37"/>
        <v>0.36602540378443893</v>
      </c>
      <c r="K37" s="1">
        <f t="shared" si="37"/>
        <v>0</v>
      </c>
      <c r="L37" s="1">
        <f t="shared" si="37"/>
        <v>-0.36602540378443876</v>
      </c>
      <c r="M37" s="1">
        <f t="shared" si="37"/>
        <v>-0.7071067811865472</v>
      </c>
      <c r="N37" s="1">
        <f t="shared" si="37"/>
        <v>-0.9999999999999999</v>
      </c>
      <c r="O37" s="1">
        <f t="shared" si="37"/>
        <v>-1.2247448713915892</v>
      </c>
      <c r="P37" s="1">
        <f t="shared" si="37"/>
        <v>-1.3660254037844386</v>
      </c>
      <c r="Q37" s="1">
        <f t="shared" si="37"/>
        <v>-1.414213562373095</v>
      </c>
      <c r="R37" s="1">
        <f t="shared" si="37"/>
        <v>-1.3660254037844384</v>
      </c>
      <c r="S37" s="1">
        <f t="shared" si="37"/>
        <v>-1.224744871391589</v>
      </c>
      <c r="T37" s="18">
        <f aca="true" t="shared" si="38" ref="T37:Z37">$I$5*T26+$J$5*T27</f>
        <v>-0.9999999999999993</v>
      </c>
      <c r="U37" s="1">
        <f t="shared" si="38"/>
        <v>-0.707106781186547</v>
      </c>
      <c r="V37" s="1">
        <f t="shared" si="38"/>
        <v>-0.3660254037844385</v>
      </c>
      <c r="W37" s="1">
        <f t="shared" si="38"/>
        <v>9.992007221626409E-16</v>
      </c>
      <c r="X37" s="1">
        <f t="shared" si="38"/>
        <v>0.36602540378443915</v>
      </c>
      <c r="Y37" s="1">
        <f t="shared" si="38"/>
        <v>0.7071067811865477</v>
      </c>
      <c r="Z37" s="1">
        <f t="shared" si="38"/>
        <v>1.0000000000000007</v>
      </c>
    </row>
    <row r="38" spans="1:26" ht="13.5" customHeight="1">
      <c r="A38" s="6" t="s">
        <v>46</v>
      </c>
      <c r="B38" s="1">
        <f aca="true" t="shared" si="39" ref="B38:Z38">-B23*B37</f>
        <v>-1</v>
      </c>
      <c r="C38" s="1">
        <f t="shared" si="39"/>
        <v>-1.224744871391589</v>
      </c>
      <c r="D38" s="1">
        <f t="shared" si="39"/>
        <v>-1.3696016499287271</v>
      </c>
      <c r="E38" s="1">
        <f t="shared" si="39"/>
        <v>-1.4253207697184909</v>
      </c>
      <c r="F38" s="1">
        <f t="shared" si="39"/>
        <v>-1.3874548662202402</v>
      </c>
      <c r="G38" s="1">
        <f t="shared" si="39"/>
        <v>-1.2566835538428145</v>
      </c>
      <c r="H38" s="1">
        <f t="shared" si="39"/>
        <v>-1.0389656177387734</v>
      </c>
      <c r="I38" s="1">
        <f t="shared" si="39"/>
        <v>-0.7454845507753901</v>
      </c>
      <c r="J38" s="1">
        <f t="shared" si="39"/>
        <v>-0.3923473953319812</v>
      </c>
      <c r="K38" s="1">
        <f t="shared" si="39"/>
        <v>0</v>
      </c>
      <c r="L38" s="1">
        <f t="shared" si="39"/>
        <v>0.4076644457152373</v>
      </c>
      <c r="M38" s="1">
        <f t="shared" si="39"/>
        <v>0.8045030604486916</v>
      </c>
      <c r="N38" s="1">
        <f t="shared" si="39"/>
        <v>1.163595637066916</v>
      </c>
      <c r="O38" s="1">
        <f t="shared" si="39"/>
        <v>1.4589261691871773</v>
      </c>
      <c r="P38" s="1">
        <f t="shared" si="39"/>
        <v>1.6671754752525632</v>
      </c>
      <c r="Q38" s="1">
        <f t="shared" si="39"/>
        <v>1.7695005539015856</v>
      </c>
      <c r="R38" s="1">
        <f t="shared" si="39"/>
        <v>1.7531600539627852</v>
      </c>
      <c r="S38" s="1">
        <f t="shared" si="39"/>
        <v>1.612841688790141</v>
      </c>
      <c r="T38" s="18">
        <f t="shared" si="39"/>
        <v>1.3515577815726496</v>
      </c>
      <c r="U38" s="1">
        <f t="shared" si="39"/>
        <v>0.9809991390484307</v>
      </c>
      <c r="V38" s="1">
        <f t="shared" si="39"/>
        <v>0.5212734898907639</v>
      </c>
      <c r="W38" s="1">
        <f t="shared" si="39"/>
        <v>-1.4607183439137994E-15</v>
      </c>
      <c r="X38" s="1">
        <f t="shared" si="39"/>
        <v>-0.5492177892513486</v>
      </c>
      <c r="Y38" s="1">
        <f t="shared" si="39"/>
        <v>-1.0888661040616725</v>
      </c>
      <c r="Z38" s="1">
        <f t="shared" si="39"/>
        <v>-1.58001865161575</v>
      </c>
    </row>
    <row r="39" spans="1:26" ht="13.5" customHeight="1">
      <c r="A39" s="6" t="s">
        <v>47</v>
      </c>
      <c r="B39" s="1">
        <f aca="true" t="shared" si="40" ref="B39:S39">B23*B36</f>
        <v>1</v>
      </c>
      <c r="C39" s="1">
        <f t="shared" si="40"/>
        <v>0.7071067811865476</v>
      </c>
      <c r="D39" s="1">
        <f t="shared" si="40"/>
        <v>0.36698365605073563</v>
      </c>
      <c r="E39" s="1">
        <f t="shared" si="40"/>
        <v>0</v>
      </c>
      <c r="F39" s="1">
        <f t="shared" si="40"/>
        <v>-0.37176741093834453</v>
      </c>
      <c r="G39" s="1">
        <f t="shared" si="40"/>
        <v>-0.7255465880973246</v>
      </c>
      <c r="H39" s="1">
        <f t="shared" si="40"/>
        <v>-1.0389656177387732</v>
      </c>
      <c r="I39" s="1">
        <f t="shared" si="40"/>
        <v>-1.2912171182006364</v>
      </c>
      <c r="J39" s="1">
        <f t="shared" si="40"/>
        <v>-1.4642604135962647</v>
      </c>
      <c r="K39" s="1">
        <f t="shared" si="40"/>
        <v>-1.5440083413407684</v>
      </c>
      <c r="L39" s="1">
        <f t="shared" si="40"/>
        <v>-1.5214244238486696</v>
      </c>
      <c r="M39" s="1">
        <f t="shared" si="40"/>
        <v>-1.3934401755417902</v>
      </c>
      <c r="N39" s="1">
        <f t="shared" si="40"/>
        <v>-1.1635956370669165</v>
      </c>
      <c r="O39" s="1">
        <f t="shared" si="40"/>
        <v>-0.8423114165080062</v>
      </c>
      <c r="P39" s="1">
        <f t="shared" si="40"/>
        <v>-0.4467183222348981</v>
      </c>
      <c r="Q39" s="1">
        <f t="shared" si="40"/>
        <v>0</v>
      </c>
      <c r="R39" s="1">
        <f t="shared" si="40"/>
        <v>0.4697578206618326</v>
      </c>
      <c r="S39" s="1">
        <f t="shared" si="40"/>
        <v>0.9311745831832389</v>
      </c>
      <c r="T39" s="18">
        <f aca="true" t="shared" si="41" ref="T39:Z39">T23*T36</f>
        <v>1.3515577815726514</v>
      </c>
      <c r="U39" s="1">
        <f t="shared" si="41"/>
        <v>1.6991403510132095</v>
      </c>
      <c r="V39" s="1">
        <f t="shared" si="41"/>
        <v>1.9454191489110737</v>
      </c>
      <c r="W39" s="1">
        <f t="shared" si="41"/>
        <v>2.0674201358651687</v>
      </c>
      <c r="X39" s="1">
        <f t="shared" si="41"/>
        <v>2.0497086939066858</v>
      </c>
      <c r="Y39" s="1">
        <f t="shared" si="41"/>
        <v>1.8859714148743962</v>
      </c>
      <c r="Z39" s="1">
        <f t="shared" si="41"/>
        <v>1.5800186516157477</v>
      </c>
    </row>
    <row r="40" spans="1:26" ht="13.5" customHeight="1">
      <c r="A40" s="6" t="s">
        <v>48</v>
      </c>
      <c r="B40" s="1">
        <f aca="true" t="shared" si="42" ref="B40:Z40">-B21*B37-B42*B36</f>
        <v>-1</v>
      </c>
      <c r="C40" s="1">
        <f t="shared" si="42"/>
        <v>-0.7193542299004635</v>
      </c>
      <c r="D40" s="1">
        <f t="shared" si="42"/>
        <v>-0.39526492509128813</v>
      </c>
      <c r="E40" s="1">
        <f t="shared" si="42"/>
        <v>-0.04242640687119285</v>
      </c>
      <c r="F40" s="1">
        <f t="shared" si="42"/>
        <v>0.3229584794213282</v>
      </c>
      <c r="G40" s="1">
        <f t="shared" si="42"/>
        <v>0.6832300214965581</v>
      </c>
      <c r="H40" s="1">
        <f t="shared" si="42"/>
        <v>1.0194495548433107</v>
      </c>
      <c r="I40" s="1">
        <f t="shared" si="42"/>
        <v>1.3117996291292564</v>
      </c>
      <c r="J40" s="1">
        <f t="shared" si="42"/>
        <v>1.5402777671601255</v>
      </c>
      <c r="K40" s="1">
        <f t="shared" si="42"/>
        <v>1.6857155252630358</v>
      </c>
      <c r="L40" s="1">
        <f t="shared" si="42"/>
        <v>1.731104173415808</v>
      </c>
      <c r="M40" s="1">
        <f t="shared" si="42"/>
        <v>1.663153171579153</v>
      </c>
      <c r="N40" s="1">
        <f t="shared" si="42"/>
        <v>1.4739548066011627</v>
      </c>
      <c r="O40" s="1">
        <f t="shared" si="42"/>
        <v>1.1625851239783593</v>
      </c>
      <c r="P40" s="1">
        <f t="shared" si="42"/>
        <v>0.7364441282854534</v>
      </c>
      <c r="Q40" s="1">
        <f t="shared" si="42"/>
        <v>0.21213203435596423</v>
      </c>
      <c r="R40" s="1">
        <f t="shared" si="42"/>
        <v>-0.38432417154247467</v>
      </c>
      <c r="S40" s="1">
        <f t="shared" si="42"/>
        <v>-1.0180383004037563</v>
      </c>
      <c r="T40" s="18">
        <f t="shared" si="42"/>
        <v>-1.6467084369295857</v>
      </c>
      <c r="U40" s="1">
        <f t="shared" si="42"/>
        <v>-2.2229389722847595</v>
      </c>
      <c r="V40" s="1">
        <f t="shared" si="42"/>
        <v>-2.6973551551398023</v>
      </c>
      <c r="W40" s="1">
        <f t="shared" si="42"/>
        <v>-3.0223342017795862</v>
      </c>
      <c r="X40" s="1">
        <f t="shared" si="42"/>
        <v>-3.1560948412325316</v>
      </c>
      <c r="Y40" s="1">
        <f t="shared" si="42"/>
        <v>-3.066821595526257</v>
      </c>
      <c r="Z40" s="1">
        <f t="shared" si="42"/>
        <v>-2.7364589394536476</v>
      </c>
    </row>
    <row r="41" spans="1:26" ht="12" customHeight="1">
      <c r="A41" s="6" t="s">
        <v>49</v>
      </c>
      <c r="B41" s="1">
        <f aca="true" t="shared" si="43" ref="B41:Z41">B21*B36-B42*B37</f>
        <v>-1</v>
      </c>
      <c r="C41" s="1">
        <f t="shared" si="43"/>
        <v>-1.2176738035797234</v>
      </c>
      <c r="D41" s="1">
        <f t="shared" si="43"/>
        <v>-1.3658667505878388</v>
      </c>
      <c r="E41" s="1">
        <f t="shared" si="43"/>
        <v>-1.436515212866382</v>
      </c>
      <c r="F41" s="1">
        <f t="shared" si="43"/>
        <v>-1.4238615185410957</v>
      </c>
      <c r="G41" s="1">
        <f t="shared" si="43"/>
        <v>-1.3248104667257241</v>
      </c>
      <c r="H41" s="1">
        <f t="shared" si="43"/>
        <v>-1.139449554843311</v>
      </c>
      <c r="I41" s="1">
        <f t="shared" si="43"/>
        <v>-0.871677390330509</v>
      </c>
      <c r="J41" s="1">
        <f t="shared" si="43"/>
        <v>-0.5298443130411893</v>
      </c>
      <c r="K41" s="1">
        <f t="shared" si="43"/>
        <v>-0.12727922061357855</v>
      </c>
      <c r="L41" s="1">
        <f t="shared" si="43"/>
        <v>0.3174378037671367</v>
      </c>
      <c r="M41" s="1">
        <f t="shared" si="43"/>
        <v>0.7805926835107038</v>
      </c>
      <c r="N41" s="1">
        <f t="shared" si="43"/>
        <v>1.2339548066011623</v>
      </c>
      <c r="O41" s="1">
        <f t="shared" si="43"/>
        <v>1.6459609766372765</v>
      </c>
      <c r="P41" s="1">
        <f t="shared" si="43"/>
        <v>1.9834726775777958</v>
      </c>
      <c r="Q41" s="1">
        <f t="shared" si="43"/>
        <v>2.2140448186650676</v>
      </c>
      <c r="R41" s="1">
        <f t="shared" si="43"/>
        <v>2.3085735931953693</v>
      </c>
      <c r="S41" s="1">
        <f t="shared" si="43"/>
        <v>2.244126671557225</v>
      </c>
      <c r="T41" s="18">
        <f t="shared" si="43"/>
        <v>2.0067084369295833</v>
      </c>
      <c r="U41" s="1">
        <f t="shared" si="43"/>
        <v>1.5936831147932504</v>
      </c>
      <c r="V41" s="1">
        <f t="shared" si="43"/>
        <v>1.0155744585471862</v>
      </c>
      <c r="W41" s="1">
        <f t="shared" si="43"/>
        <v>0.2969848480983479</v>
      </c>
      <c r="X41" s="1">
        <f t="shared" si="43"/>
        <v>-0.5235707086139845</v>
      </c>
      <c r="Y41" s="1">
        <f t="shared" si="43"/>
        <v>-1.3950418465068886</v>
      </c>
      <c r="Z41" s="1">
        <f t="shared" si="43"/>
        <v>-2.256458939453651</v>
      </c>
    </row>
    <row r="42" spans="1:26" ht="12.75">
      <c r="A42" s="57" t="s">
        <v>99</v>
      </c>
      <c r="B42" s="1">
        <f aca="true" t="shared" si="44" ref="B42:Z42">POWER(B23,2)</f>
        <v>1</v>
      </c>
      <c r="C42" s="1">
        <f t="shared" si="44"/>
        <v>1</v>
      </c>
      <c r="D42" s="1">
        <f t="shared" si="44"/>
        <v>1.0052428416479282</v>
      </c>
      <c r="E42" s="1">
        <f t="shared" si="44"/>
        <v>1.0157696482954557</v>
      </c>
      <c r="F42" s="1">
        <f t="shared" si="44"/>
        <v>1.031621006817012</v>
      </c>
      <c r="G42" s="1">
        <f t="shared" si="44"/>
        <v>1.0528357029993376</v>
      </c>
      <c r="H42" s="1">
        <f t="shared" si="44"/>
        <v>1.079449554843311</v>
      </c>
      <c r="I42" s="1">
        <f t="shared" si="44"/>
        <v>1.1114944308895707</v>
      </c>
      <c r="J42" s="1">
        <f t="shared" si="44"/>
        <v>1.1489975187244472</v>
      </c>
      <c r="K42" s="1">
        <f t="shared" si="44"/>
        <v>1.1919808790649356</v>
      </c>
      <c r="L42" s="1">
        <f t="shared" si="44"/>
        <v>1.2404612888917839</v>
      </c>
      <c r="M42" s="1">
        <f t="shared" si="44"/>
        <v>1.2944503485426233</v>
      </c>
      <c r="N42" s="1">
        <f t="shared" si="44"/>
        <v>1.3539548066011626</v>
      </c>
      <c r="O42" s="1">
        <f t="shared" si="44"/>
        <v>1.418977044759448</v>
      </c>
      <c r="P42" s="1">
        <f t="shared" si="44"/>
        <v>1.489515662351986</v>
      </c>
      <c r="Q42" s="1">
        <f t="shared" si="44"/>
        <v>1.5655661051290095</v>
      </c>
      <c r="R42" s="1">
        <f t="shared" si="44"/>
        <v>1.6471212924418754</v>
      </c>
      <c r="S42" s="1">
        <f t="shared" si="44"/>
        <v>1.7341722087329563</v>
      </c>
      <c r="T42" s="18">
        <f t="shared" si="44"/>
        <v>1.8267084369295845</v>
      </c>
      <c r="U42" s="1">
        <f t="shared" si="44"/>
        <v>1.9247186216275274</v>
      </c>
      <c r="V42" s="1">
        <f t="shared" si="44"/>
        <v>2.0281908581063908</v>
      </c>
      <c r="W42" s="1">
        <f t="shared" si="44"/>
        <v>2.1371130090903767</v>
      </c>
      <c r="X42" s="1">
        <f t="shared" si="44"/>
        <v>2.2514729549533956</v>
      </c>
      <c r="Y42" s="1">
        <f t="shared" si="44"/>
        <v>2.3712587851488887</v>
      </c>
      <c r="Z42" s="1">
        <f t="shared" si="44"/>
        <v>2.496458939453649</v>
      </c>
    </row>
    <row r="43" spans="1:26" ht="13.5" customHeight="1">
      <c r="A43" s="1" t="s">
        <v>53</v>
      </c>
      <c r="B43" s="1">
        <f aca="true" t="shared" si="45" ref="B43:Z43">0.5*$L$5*(B38^2+B39^2)+0.5*$O$5*B23^2</f>
        <v>2.6</v>
      </c>
      <c r="C43" s="1">
        <f t="shared" si="45"/>
        <v>2.6</v>
      </c>
      <c r="D43" s="1">
        <f t="shared" si="45"/>
        <v>2.6136313882846127</v>
      </c>
      <c r="E43" s="1">
        <f t="shared" si="45"/>
        <v>2.6410010855681847</v>
      </c>
      <c r="F43" s="1">
        <f t="shared" si="45"/>
        <v>2.6822146177242314</v>
      </c>
      <c r="G43" s="1">
        <f t="shared" si="45"/>
        <v>2.737372827798277</v>
      </c>
      <c r="H43" s="1">
        <f t="shared" si="45"/>
        <v>2.806568842592608</v>
      </c>
      <c r="I43" s="1">
        <f t="shared" si="45"/>
        <v>2.889885520312884</v>
      </c>
      <c r="J43" s="1">
        <f t="shared" si="45"/>
        <v>2.9873935486835625</v>
      </c>
      <c r="K43" s="1">
        <f t="shared" si="45"/>
        <v>3.099150285568832</v>
      </c>
      <c r="L43" s="1">
        <f t="shared" si="45"/>
        <v>3.225199351118638</v>
      </c>
      <c r="M43" s="1">
        <f t="shared" si="45"/>
        <v>3.36557090621082</v>
      </c>
      <c r="N43" s="1">
        <f t="shared" si="45"/>
        <v>3.5202824971630227</v>
      </c>
      <c r="O43" s="1">
        <f t="shared" si="45"/>
        <v>3.689340316374565</v>
      </c>
      <c r="P43" s="1">
        <f t="shared" si="45"/>
        <v>3.8727407221151635</v>
      </c>
      <c r="Q43" s="1">
        <f t="shared" si="45"/>
        <v>4.070471873335424</v>
      </c>
      <c r="R43" s="1">
        <f t="shared" si="45"/>
        <v>4.282515360348875</v>
      </c>
      <c r="S43" s="1">
        <f t="shared" si="45"/>
        <v>4.508847742705686</v>
      </c>
      <c r="T43" s="18">
        <f t="shared" si="45"/>
        <v>4.74944193601692</v>
      </c>
      <c r="U43" s="1">
        <f t="shared" si="45"/>
        <v>5.004268416231572</v>
      </c>
      <c r="V43" s="1">
        <f t="shared" si="45"/>
        <v>5.273296231076617</v>
      </c>
      <c r="W43" s="1">
        <f t="shared" si="45"/>
        <v>5.556493823634979</v>
      </c>
      <c r="X43" s="1">
        <f t="shared" si="45"/>
        <v>5.853829682878827</v>
      </c>
      <c r="Y43" s="1">
        <f t="shared" si="45"/>
        <v>6.165272841387109</v>
      </c>
      <c r="Z43" s="1">
        <f t="shared" si="45"/>
        <v>6.490793242579488</v>
      </c>
    </row>
    <row r="44" spans="1:26" ht="15.75" customHeight="1">
      <c r="A44" s="3" t="s">
        <v>54</v>
      </c>
      <c r="B44" s="1">
        <f aca="true" t="shared" si="46" ref="B44:Z44">$L$5*B40</f>
        <v>-2</v>
      </c>
      <c r="C44" s="1">
        <f t="shared" si="46"/>
        <v>-1.438708459800927</v>
      </c>
      <c r="D44" s="1">
        <f t="shared" si="46"/>
        <v>-0.7905298501825763</v>
      </c>
      <c r="E44" s="1">
        <f t="shared" si="46"/>
        <v>-0.0848528137423857</v>
      </c>
      <c r="F44" s="1">
        <f t="shared" si="46"/>
        <v>0.6459169588426564</v>
      </c>
      <c r="G44" s="1">
        <f t="shared" si="46"/>
        <v>1.3664600429931162</v>
      </c>
      <c r="H44" s="1">
        <f t="shared" si="46"/>
        <v>2.0388991096866214</v>
      </c>
      <c r="I44" s="1">
        <f t="shared" si="46"/>
        <v>2.623599258258513</v>
      </c>
      <c r="J44" s="1">
        <f t="shared" si="46"/>
        <v>3.080555534320251</v>
      </c>
      <c r="K44" s="1">
        <f t="shared" si="46"/>
        <v>3.3714310505260716</v>
      </c>
      <c r="L44" s="1">
        <f t="shared" si="46"/>
        <v>3.462208346831616</v>
      </c>
      <c r="M44" s="1">
        <f t="shared" si="46"/>
        <v>3.326306343158306</v>
      </c>
      <c r="N44" s="1">
        <f t="shared" si="46"/>
        <v>2.9479096132023255</v>
      </c>
      <c r="O44" s="1">
        <f t="shared" si="46"/>
        <v>2.3251702479567187</v>
      </c>
      <c r="P44" s="1">
        <f t="shared" si="46"/>
        <v>1.4728882565709067</v>
      </c>
      <c r="Q44" s="1">
        <f t="shared" si="46"/>
        <v>0.42426406871192845</v>
      </c>
      <c r="R44" s="1">
        <f t="shared" si="46"/>
        <v>-0.7686483430849493</v>
      </c>
      <c r="S44" s="1">
        <f t="shared" si="46"/>
        <v>-2.0360766008075126</v>
      </c>
      <c r="T44" s="18">
        <f t="shared" si="46"/>
        <v>-3.2934168738591714</v>
      </c>
      <c r="U44" s="1">
        <f t="shared" si="46"/>
        <v>-4.445877944569519</v>
      </c>
      <c r="V44" s="1">
        <f t="shared" si="46"/>
        <v>-5.394710310279605</v>
      </c>
      <c r="W44" s="1">
        <f t="shared" si="46"/>
        <v>-6.0446684035591725</v>
      </c>
      <c r="X44" s="1">
        <f t="shared" si="46"/>
        <v>-6.312189682465063</v>
      </c>
      <c r="Y44" s="1">
        <f t="shared" si="46"/>
        <v>-6.133643191052514</v>
      </c>
      <c r="Z44" s="1">
        <f t="shared" si="46"/>
        <v>-5.472917878907295</v>
      </c>
    </row>
    <row r="45" spans="1:26" ht="15.75" customHeight="1">
      <c r="A45" s="3" t="s">
        <v>55</v>
      </c>
      <c r="B45" s="1">
        <f aca="true" t="shared" si="47" ref="B45:Z45">$L$5*B41</f>
        <v>-2</v>
      </c>
      <c r="C45" s="1">
        <f t="shared" si="47"/>
        <v>-2.435347607159447</v>
      </c>
      <c r="D45" s="1">
        <f t="shared" si="47"/>
        <v>-2.7317335011756776</v>
      </c>
      <c r="E45" s="1">
        <f t="shared" si="47"/>
        <v>-2.873030425732764</v>
      </c>
      <c r="F45" s="1">
        <f t="shared" si="47"/>
        <v>-2.8477230370821913</v>
      </c>
      <c r="G45" s="1">
        <f t="shared" si="47"/>
        <v>-2.6496209334514482</v>
      </c>
      <c r="H45" s="1">
        <f t="shared" si="47"/>
        <v>-2.278899109686622</v>
      </c>
      <c r="I45" s="1">
        <f t="shared" si="47"/>
        <v>-1.743354780661018</v>
      </c>
      <c r="J45" s="1">
        <f t="shared" si="47"/>
        <v>-1.0596886260823786</v>
      </c>
      <c r="K45" s="1">
        <f t="shared" si="47"/>
        <v>-0.2545584412271571</v>
      </c>
      <c r="L45" s="1">
        <f t="shared" si="47"/>
        <v>0.6348756075342734</v>
      </c>
      <c r="M45" s="1">
        <f t="shared" si="47"/>
        <v>1.5611853670214075</v>
      </c>
      <c r="N45" s="1">
        <f t="shared" si="47"/>
        <v>2.4679096132023246</v>
      </c>
      <c r="O45" s="1">
        <f t="shared" si="47"/>
        <v>3.291921953274553</v>
      </c>
      <c r="P45" s="1">
        <f t="shared" si="47"/>
        <v>3.9669453551555915</v>
      </c>
      <c r="Q45" s="1">
        <f t="shared" si="47"/>
        <v>4.428089637330135</v>
      </c>
      <c r="R45" s="1">
        <f t="shared" si="47"/>
        <v>4.6171471863907385</v>
      </c>
      <c r="S45" s="1">
        <f t="shared" si="47"/>
        <v>4.48825334311445</v>
      </c>
      <c r="T45" s="18">
        <f t="shared" si="47"/>
        <v>4.013416873859167</v>
      </c>
      <c r="U45" s="1">
        <f t="shared" si="47"/>
        <v>3.187366229586501</v>
      </c>
      <c r="V45" s="1">
        <f t="shared" si="47"/>
        <v>2.0311489170943724</v>
      </c>
      <c r="W45" s="1">
        <f t="shared" si="47"/>
        <v>0.5939696961966958</v>
      </c>
      <c r="X45" s="1">
        <f t="shared" si="47"/>
        <v>-1.047141417227969</v>
      </c>
      <c r="Y45" s="1">
        <f t="shared" si="47"/>
        <v>-2.790083693013777</v>
      </c>
      <c r="Z45" s="1">
        <f t="shared" si="47"/>
        <v>-4.512917878907302</v>
      </c>
    </row>
    <row r="46" spans="1:26" ht="15.75" customHeight="1">
      <c r="A46" s="3" t="s">
        <v>56</v>
      </c>
      <c r="B46" s="1">
        <f aca="true" t="shared" si="48" ref="B46:Z46">B21*$O$5</f>
        <v>0</v>
      </c>
      <c r="C46" s="1">
        <f t="shared" si="48"/>
        <v>0.012</v>
      </c>
      <c r="D46" s="1">
        <f t="shared" si="48"/>
        <v>0.024</v>
      </c>
      <c r="E46" s="1">
        <f t="shared" si="48"/>
        <v>0.036</v>
      </c>
      <c r="F46" s="1">
        <f t="shared" si="48"/>
        <v>0.048</v>
      </c>
      <c r="G46" s="1">
        <f t="shared" si="48"/>
        <v>0.06</v>
      </c>
      <c r="H46" s="1">
        <f t="shared" si="48"/>
        <v>0.07200000000000001</v>
      </c>
      <c r="I46" s="1">
        <f t="shared" si="48"/>
        <v>0.084</v>
      </c>
      <c r="J46" s="1">
        <f t="shared" si="48"/>
        <v>0.096</v>
      </c>
      <c r="K46" s="1">
        <f t="shared" si="48"/>
        <v>0.108</v>
      </c>
      <c r="L46" s="1">
        <f t="shared" si="48"/>
        <v>0.11999999999999998</v>
      </c>
      <c r="M46" s="1">
        <f t="shared" si="48"/>
        <v>0.13199999999999998</v>
      </c>
      <c r="N46" s="1">
        <f t="shared" si="48"/>
        <v>0.14399999999999996</v>
      </c>
      <c r="O46" s="1">
        <f t="shared" si="48"/>
        <v>0.15599999999999997</v>
      </c>
      <c r="P46" s="1">
        <f t="shared" si="48"/>
        <v>0.16799999999999998</v>
      </c>
      <c r="Q46" s="1">
        <f t="shared" si="48"/>
        <v>0.18</v>
      </c>
      <c r="R46" s="1">
        <f t="shared" si="48"/>
        <v>0.192</v>
      </c>
      <c r="S46" s="1">
        <f t="shared" si="48"/>
        <v>0.20400000000000001</v>
      </c>
      <c r="T46" s="18">
        <f t="shared" si="48"/>
        <v>0.21600000000000003</v>
      </c>
      <c r="U46" s="1">
        <f t="shared" si="48"/>
        <v>0.22800000000000004</v>
      </c>
      <c r="V46" s="1">
        <f t="shared" si="48"/>
        <v>0.24000000000000005</v>
      </c>
      <c r="W46" s="1">
        <f t="shared" si="48"/>
        <v>0.25200000000000006</v>
      </c>
      <c r="X46" s="1">
        <f t="shared" si="48"/>
        <v>0.26400000000000007</v>
      </c>
      <c r="Y46" s="1">
        <f t="shared" si="48"/>
        <v>0.2760000000000001</v>
      </c>
      <c r="Z46" s="1">
        <f t="shared" si="48"/>
        <v>0.2880000000000001</v>
      </c>
    </row>
    <row r="47" spans="1:26" ht="13.5" customHeight="1">
      <c r="A47" s="1" t="s">
        <v>132</v>
      </c>
      <c r="B47" s="1">
        <f aca="true" t="shared" si="49" ref="B47:Z47">$L$5*(B40*B38+B41*B39)+$O$5*B21*B23</f>
        <v>0</v>
      </c>
      <c r="C47" s="1">
        <f t="shared" si="49"/>
        <v>0.05200000000000003</v>
      </c>
      <c r="D47" s="1">
        <f t="shared" si="49"/>
        <v>0.10427227136331109</v>
      </c>
      <c r="E47" s="1">
        <f t="shared" si="49"/>
        <v>0.1572252211349</v>
      </c>
      <c r="F47" s="1">
        <f t="shared" si="49"/>
        <v>0.21126299069863425</v>
      </c>
      <c r="G47" s="1">
        <f t="shared" si="49"/>
        <v>0.26678023450539823</v>
      </c>
      <c r="H47" s="1">
        <f t="shared" si="49"/>
        <v>0.32415727273449746</v>
      </c>
      <c r="I47" s="1">
        <f t="shared" si="49"/>
        <v>0.3837558678576062</v>
      </c>
      <c r="J47" s="1">
        <f t="shared" si="49"/>
        <v>0.44591581559794236</v>
      </c>
      <c r="K47" s="1">
        <f t="shared" si="49"/>
        <v>0.5109524635974646</v>
      </c>
      <c r="L47" s="1">
        <f t="shared" si="49"/>
        <v>0.5791551886293845</v>
      </c>
      <c r="M47" s="1">
        <f t="shared" si="49"/>
        <v>0.6507867875407192</v>
      </c>
      <c r="N47" s="1">
        <f t="shared" si="49"/>
        <v>0.7260836775297558</v>
      </c>
      <c r="O47" s="1">
        <f t="shared" si="49"/>
        <v>0.8052567627819046</v>
      </c>
      <c r="P47" s="1">
        <f t="shared" si="49"/>
        <v>0.8884928073968604</v>
      </c>
      <c r="Q47" s="1">
        <f t="shared" si="49"/>
        <v>0.9759561559621872</v>
      </c>
      <c r="R47" s="1">
        <f t="shared" si="49"/>
        <v>1.0677906581063934</v>
      </c>
      <c r="S47" s="1">
        <f t="shared" si="49"/>
        <v>1.164121676435768</v>
      </c>
      <c r="T47" s="18">
        <f t="shared" si="49"/>
        <v>1.265058083552001</v>
      </c>
      <c r="U47" s="1">
        <f t="shared" si="49"/>
        <v>1.3706941796731975</v>
      </c>
      <c r="V47" s="1">
        <f t="shared" si="49"/>
        <v>1.4811114853811214</v>
      </c>
      <c r="W47" s="1">
        <f t="shared" si="49"/>
        <v>1.596380383014007</v>
      </c>
      <c r="X47" s="1">
        <f t="shared" si="49"/>
        <v>1.7165615949257076</v>
      </c>
      <c r="Y47" s="1">
        <f t="shared" si="49"/>
        <v>1.8417074975189567</v>
      </c>
      <c r="Z47" s="1">
        <f t="shared" si="49"/>
        <v>1.971863277216454</v>
      </c>
    </row>
    <row r="48" spans="1:256" ht="12" customHeight="1">
      <c r="A48" s="28" t="s">
        <v>131</v>
      </c>
      <c r="B48" s="24">
        <f aca="true" t="shared" si="50" ref="B48:Z48">$L$5*$L$11*B39</f>
        <v>19.6</v>
      </c>
      <c r="C48" s="24">
        <f t="shared" si="50"/>
        <v>13.859292911256333</v>
      </c>
      <c r="D48" s="24">
        <f t="shared" si="50"/>
        <v>7.192879658594419</v>
      </c>
      <c r="E48" s="24">
        <f t="shared" si="50"/>
        <v>0</v>
      </c>
      <c r="F48" s="24">
        <f t="shared" si="50"/>
        <v>-7.2866412543915535</v>
      </c>
      <c r="G48" s="24">
        <f t="shared" si="50"/>
        <v>-14.220713126707563</v>
      </c>
      <c r="H48" s="24">
        <f t="shared" si="50"/>
        <v>-20.363726107679955</v>
      </c>
      <c r="I48" s="24">
        <f t="shared" si="50"/>
        <v>-25.307855516732477</v>
      </c>
      <c r="J48" s="24">
        <f t="shared" si="50"/>
        <v>-28.69950410648679</v>
      </c>
      <c r="K48" s="24">
        <f t="shared" si="50"/>
        <v>-30.262563490279064</v>
      </c>
      <c r="L48" s="24">
        <f t="shared" si="50"/>
        <v>-29.819918707433928</v>
      </c>
      <c r="M48" s="24">
        <f t="shared" si="50"/>
        <v>-27.31142744061909</v>
      </c>
      <c r="N48" s="24">
        <f t="shared" si="50"/>
        <v>-22.806474486511565</v>
      </c>
      <c r="O48" s="24">
        <f t="shared" si="50"/>
        <v>-16.50930376355692</v>
      </c>
      <c r="P48" s="24">
        <f t="shared" si="50"/>
        <v>-8.755679115804003</v>
      </c>
      <c r="Q48" s="24">
        <f t="shared" si="50"/>
        <v>0</v>
      </c>
      <c r="R48" s="24">
        <f t="shared" si="50"/>
        <v>9.20725328497192</v>
      </c>
      <c r="S48" s="24">
        <f t="shared" si="50"/>
        <v>18.251021830391483</v>
      </c>
      <c r="T48" s="61">
        <f t="shared" si="50"/>
        <v>26.49053251882397</v>
      </c>
      <c r="U48" s="24">
        <f t="shared" si="50"/>
        <v>33.30315087985891</v>
      </c>
      <c r="V48" s="24">
        <f t="shared" si="50"/>
        <v>38.13021531865705</v>
      </c>
      <c r="W48" s="24">
        <f t="shared" si="50"/>
        <v>40.52143466295731</v>
      </c>
      <c r="X48" s="24">
        <f t="shared" si="50"/>
        <v>40.174290400571046</v>
      </c>
      <c r="Y48" s="24">
        <f t="shared" si="50"/>
        <v>36.96503973153817</v>
      </c>
      <c r="Z48" s="24">
        <f t="shared" si="50"/>
        <v>30.96836557166866</v>
      </c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6" ht="15.75" customHeight="1">
      <c r="A49" s="3" t="s">
        <v>181</v>
      </c>
      <c r="B49" s="1">
        <f aca="true" t="shared" si="51" ref="B49:Z49">SUM(B47:B48)</f>
        <v>19.6</v>
      </c>
      <c r="C49" s="1">
        <f t="shared" si="51"/>
        <v>13.911292911256332</v>
      </c>
      <c r="D49" s="1">
        <f t="shared" si="51"/>
        <v>7.29715192995773</v>
      </c>
      <c r="E49" s="1">
        <f t="shared" si="51"/>
        <v>0.1572252211349</v>
      </c>
      <c r="F49" s="1">
        <f t="shared" si="51"/>
        <v>-7.07537826369292</v>
      </c>
      <c r="G49" s="1">
        <f t="shared" si="51"/>
        <v>-13.953932892202165</v>
      </c>
      <c r="H49" s="1">
        <f t="shared" si="51"/>
        <v>-20.03956883494546</v>
      </c>
      <c r="I49" s="1">
        <f t="shared" si="51"/>
        <v>-24.924099648874872</v>
      </c>
      <c r="J49" s="1">
        <f t="shared" si="51"/>
        <v>-28.253588290888846</v>
      </c>
      <c r="K49" s="1">
        <f t="shared" si="51"/>
        <v>-29.751611026681598</v>
      </c>
      <c r="L49" s="1">
        <f t="shared" si="51"/>
        <v>-29.240763518804542</v>
      </c>
      <c r="M49" s="1">
        <f t="shared" si="51"/>
        <v>-26.66064065307837</v>
      </c>
      <c r="N49" s="1">
        <f t="shared" si="51"/>
        <v>-22.08039080898181</v>
      </c>
      <c r="O49" s="1">
        <f t="shared" si="51"/>
        <v>-15.704047000775017</v>
      </c>
      <c r="P49" s="1">
        <f t="shared" si="51"/>
        <v>-7.867186308407143</v>
      </c>
      <c r="Q49" s="1">
        <f t="shared" si="51"/>
        <v>0.9759561559621872</v>
      </c>
      <c r="R49" s="1">
        <f t="shared" si="51"/>
        <v>10.275043943078312</v>
      </c>
      <c r="S49" s="1">
        <f t="shared" si="51"/>
        <v>19.415143506827253</v>
      </c>
      <c r="T49" s="18">
        <f t="shared" si="51"/>
        <v>27.75559060237597</v>
      </c>
      <c r="U49" s="1">
        <f t="shared" si="51"/>
        <v>34.67384505953211</v>
      </c>
      <c r="V49" s="1">
        <f t="shared" si="51"/>
        <v>39.61132680403817</v>
      </c>
      <c r="W49" s="1">
        <f t="shared" si="51"/>
        <v>42.11781504597132</v>
      </c>
      <c r="X49" s="1">
        <f t="shared" si="51"/>
        <v>41.89085199549675</v>
      </c>
      <c r="Y49" s="1">
        <f t="shared" si="51"/>
        <v>38.80674722905712</v>
      </c>
      <c r="Z49" s="1">
        <f t="shared" si="51"/>
        <v>32.94022884888511</v>
      </c>
    </row>
    <row r="50" ht="15.75" customHeight="1">
      <c r="A50" s="3"/>
    </row>
    <row r="51" spans="1:3" ht="12.75" customHeight="1">
      <c r="A51" s="42" t="s">
        <v>57</v>
      </c>
      <c r="B51" s="42"/>
      <c r="C51" s="62"/>
    </row>
    <row r="52" spans="1:256" ht="12.75">
      <c r="A52" s="63" t="s">
        <v>216</v>
      </c>
      <c r="B52" s="64">
        <f aca="true" t="shared" si="52" ref="B52:Z52">PI()-ASIN((B30-$B$11)/$B$6)</f>
        <v>3.362716884370467</v>
      </c>
      <c r="C52" s="25">
        <f t="shared" si="52"/>
        <v>3.2842168857970893</v>
      </c>
      <c r="D52" s="25">
        <f t="shared" si="52"/>
        <v>3.21965710327895</v>
      </c>
      <c r="E52" s="25">
        <f t="shared" si="52"/>
        <v>3.1728284703372065</v>
      </c>
      <c r="F52" s="25">
        <f t="shared" si="52"/>
        <v>3.1466567575639797</v>
      </c>
      <c r="G52" s="25">
        <f t="shared" si="52"/>
        <v>3.1428610878993473</v>
      </c>
      <c r="H52" s="25">
        <f t="shared" si="52"/>
        <v>3.161696467504534</v>
      </c>
      <c r="I52" s="25">
        <f t="shared" si="52"/>
        <v>3.201911876503579</v>
      </c>
      <c r="J52" s="25">
        <f t="shared" si="52"/>
        <v>3.2609466221615016</v>
      </c>
      <c r="K52" s="25">
        <f t="shared" si="52"/>
        <v>3.3352616435567883</v>
      </c>
      <c r="L52" s="25">
        <f t="shared" si="52"/>
        <v>3.4206510650918944</v>
      </c>
      <c r="M52" s="25">
        <f t="shared" si="52"/>
        <v>3.5124184783574104</v>
      </c>
      <c r="N52" s="25">
        <f t="shared" si="52"/>
        <v>3.605381645530055</v>
      </c>
      <c r="O52" s="25">
        <f t="shared" si="52"/>
        <v>3.6937503252223256</v>
      </c>
      <c r="P52" s="25">
        <f t="shared" si="52"/>
        <v>3.771019430362629</v>
      </c>
      <c r="Q52" s="25">
        <f t="shared" si="52"/>
        <v>3.83016560512739</v>
      </c>
      <c r="R52" s="25">
        <f t="shared" si="52"/>
        <v>3.8645465981169065</v>
      </c>
      <c r="S52" s="25">
        <f t="shared" si="52"/>
        <v>3.8696198194415796</v>
      </c>
      <c r="T52" s="25">
        <f t="shared" si="52"/>
        <v>3.8446646116230037</v>
      </c>
      <c r="U52" s="25">
        <f t="shared" si="52"/>
        <v>3.793097890951605</v>
      </c>
      <c r="V52" s="25">
        <f t="shared" si="52"/>
        <v>3.72108098080169</v>
      </c>
      <c r="W52" s="25">
        <f t="shared" si="52"/>
        <v>3.6356547166074216</v>
      </c>
      <c r="X52" s="25">
        <f t="shared" si="52"/>
        <v>3.5435452500220843</v>
      </c>
      <c r="Y52" s="25">
        <f t="shared" si="52"/>
        <v>3.4507766413179</v>
      </c>
      <c r="Z52" s="25">
        <f t="shared" si="52"/>
        <v>3.3627168843704665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2.75">
      <c r="A53" s="19" t="s">
        <v>215</v>
      </c>
      <c r="B53" s="26">
        <f aca="true" t="shared" si="53" ref="B53:Z53">DEGREES(B52)</f>
        <v>192.6694851718094</v>
      </c>
      <c r="C53" s="26">
        <f t="shared" si="53"/>
        <v>188.1717665617719</v>
      </c>
      <c r="D53" s="26">
        <f t="shared" si="53"/>
        <v>184.47276349720005</v>
      </c>
      <c r="E53" s="26">
        <f t="shared" si="53"/>
        <v>181.78968046927085</v>
      </c>
      <c r="F53" s="26">
        <f t="shared" si="53"/>
        <v>180.2901517847363</v>
      </c>
      <c r="G53" s="26">
        <f t="shared" si="53"/>
        <v>180.07267593252703</v>
      </c>
      <c r="H53" s="26">
        <f t="shared" si="53"/>
        <v>181.15186368943102</v>
      </c>
      <c r="I53" s="26">
        <f t="shared" si="53"/>
        <v>183.45603689646873</v>
      </c>
      <c r="J53" s="26">
        <f t="shared" si="53"/>
        <v>186.83847866729596</v>
      </c>
      <c r="K53" s="26">
        <f t="shared" si="53"/>
        <v>191.0964157476703</v>
      </c>
      <c r="L53" s="26">
        <f t="shared" si="53"/>
        <v>195.9888692166954</v>
      </c>
      <c r="M53" s="26">
        <f t="shared" si="53"/>
        <v>201.2467546936423</v>
      </c>
      <c r="N53" s="26">
        <f t="shared" si="53"/>
        <v>206.57315182280396</v>
      </c>
      <c r="O53" s="26">
        <f t="shared" si="53"/>
        <v>211.63630421031448</v>
      </c>
      <c r="P53" s="26">
        <f t="shared" si="53"/>
        <v>216.0634978216065</v>
      </c>
      <c r="Q53" s="26">
        <f t="shared" si="53"/>
        <v>219.45232400997048</v>
      </c>
      <c r="R53" s="26">
        <f t="shared" si="53"/>
        <v>221.42220980373864</v>
      </c>
      <c r="S53" s="26">
        <f t="shared" si="53"/>
        <v>221.71288397417817</v>
      </c>
      <c r="T53" s="26">
        <f t="shared" si="53"/>
        <v>220.2830558893019</v>
      </c>
      <c r="U53" s="26">
        <f t="shared" si="53"/>
        <v>217.32850043150074</v>
      </c>
      <c r="V53" s="26">
        <f t="shared" si="53"/>
        <v>213.20223542633772</v>
      </c>
      <c r="W53" s="26">
        <f t="shared" si="53"/>
        <v>208.30767102843663</v>
      </c>
      <c r="X53" s="26">
        <f t="shared" si="53"/>
        <v>203.03018733989552</v>
      </c>
      <c r="Y53" s="26">
        <f t="shared" si="53"/>
        <v>197.71493758984516</v>
      </c>
      <c r="Z53" s="26">
        <f t="shared" si="53"/>
        <v>192.66948517180938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.75">
      <c r="A54" s="63" t="s">
        <v>58</v>
      </c>
      <c r="B54" s="23">
        <f aca="true" t="shared" si="54" ref="B54:Z54">B52-$B$52</f>
        <v>0</v>
      </c>
      <c r="C54" s="23">
        <f t="shared" si="54"/>
        <v>-0.07849999857337764</v>
      </c>
      <c r="D54" s="23">
        <f t="shared" si="54"/>
        <v>-0.14305978109151685</v>
      </c>
      <c r="E54" s="23">
        <f t="shared" si="54"/>
        <v>-0.1898884140332604</v>
      </c>
      <c r="F54" s="23">
        <f t="shared" si="54"/>
        <v>-0.21606012680648723</v>
      </c>
      <c r="G54" s="23">
        <f t="shared" si="54"/>
        <v>-0.21985579647111964</v>
      </c>
      <c r="H54" s="23">
        <f t="shared" si="54"/>
        <v>-0.20102041686593308</v>
      </c>
      <c r="I54" s="23">
        <f t="shared" si="54"/>
        <v>-0.1608050078668879</v>
      </c>
      <c r="J54" s="23">
        <f t="shared" si="54"/>
        <v>-0.10177026220896535</v>
      </c>
      <c r="K54" s="23">
        <f t="shared" si="54"/>
        <v>-0.02745524081367856</v>
      </c>
      <c r="L54" s="23">
        <f t="shared" si="54"/>
        <v>0.05793418072142753</v>
      </c>
      <c r="M54" s="23">
        <f t="shared" si="54"/>
        <v>0.1497015939869435</v>
      </c>
      <c r="N54" s="23">
        <f t="shared" si="54"/>
        <v>0.24266476115958824</v>
      </c>
      <c r="O54" s="23">
        <f t="shared" si="54"/>
        <v>0.3310334408518587</v>
      </c>
      <c r="P54" s="23">
        <f t="shared" si="54"/>
        <v>0.4083025459921621</v>
      </c>
      <c r="Q54" s="23">
        <f t="shared" si="54"/>
        <v>0.4674487207569231</v>
      </c>
      <c r="R54" s="23">
        <f t="shared" si="54"/>
        <v>0.5018297137464396</v>
      </c>
      <c r="S54" s="23">
        <f t="shared" si="54"/>
        <v>0.5069029350711127</v>
      </c>
      <c r="T54" s="58">
        <f t="shared" si="54"/>
        <v>0.48194772725253676</v>
      </c>
      <c r="U54" s="23">
        <f t="shared" si="54"/>
        <v>0.430381006581138</v>
      </c>
      <c r="V54" s="23">
        <f t="shared" si="54"/>
        <v>0.3583640964312229</v>
      </c>
      <c r="W54" s="23">
        <f t="shared" si="54"/>
        <v>0.27293783223695467</v>
      </c>
      <c r="X54" s="23">
        <f t="shared" si="54"/>
        <v>0.18082836565161742</v>
      </c>
      <c r="Y54" s="23">
        <f t="shared" si="54"/>
        <v>0.08805975694743307</v>
      </c>
      <c r="Z54" s="23">
        <f t="shared" si="54"/>
        <v>0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2.75">
      <c r="A55" s="63" t="s">
        <v>106</v>
      </c>
      <c r="B55" s="23">
        <f aca="true" t="shared" si="55" ref="B55:Z55">COS(B54)</f>
        <v>1</v>
      </c>
      <c r="C55" s="23">
        <f t="shared" si="55"/>
        <v>0.9969204570087867</v>
      </c>
      <c r="D55" s="23">
        <f t="shared" si="55"/>
        <v>0.989784390168881</v>
      </c>
      <c r="E55" s="23">
        <f t="shared" si="55"/>
        <v>0.9820253030059224</v>
      </c>
      <c r="F55" s="23">
        <f t="shared" si="55"/>
        <v>0.976749669924776</v>
      </c>
      <c r="G55" s="23">
        <f t="shared" si="55"/>
        <v>0.9759289086655242</v>
      </c>
      <c r="H55" s="23">
        <f t="shared" si="55"/>
        <v>0.9798633420931339</v>
      </c>
      <c r="I55" s="23">
        <f t="shared" si="55"/>
        <v>0.9870987110996012</v>
      </c>
      <c r="J55" s="23">
        <f t="shared" si="55"/>
        <v>0.9948258749599586</v>
      </c>
      <c r="K55" s="23">
        <f t="shared" si="55"/>
        <v>0.9996231285503256</v>
      </c>
      <c r="L55" s="23">
        <f t="shared" si="55"/>
        <v>0.9983222846835095</v>
      </c>
      <c r="M55" s="23">
        <f t="shared" si="55"/>
        <v>0.9888156271495627</v>
      </c>
      <c r="N55" s="23">
        <f t="shared" si="55"/>
        <v>0.9707011061650974</v>
      </c>
      <c r="O55" s="23">
        <f t="shared" si="55"/>
        <v>0.9457069590981284</v>
      </c>
      <c r="P55" s="23">
        <f t="shared" si="55"/>
        <v>0.9177961222202495</v>
      </c>
      <c r="Q55" s="23">
        <f t="shared" si="55"/>
        <v>0.8927208247023164</v>
      </c>
      <c r="R55" s="23">
        <f t="shared" si="55"/>
        <v>0.8767038818734263</v>
      </c>
      <c r="S55" s="23">
        <f t="shared" si="55"/>
        <v>0.8742522362622366</v>
      </c>
      <c r="T55" s="58">
        <f t="shared" si="55"/>
        <v>0.8860938209932867</v>
      </c>
      <c r="U55" s="23">
        <f t="shared" si="55"/>
        <v>0.9088068531840512</v>
      </c>
      <c r="V55" s="23">
        <f t="shared" si="55"/>
        <v>0.9364718577821676</v>
      </c>
      <c r="W55" s="23">
        <f t="shared" si="55"/>
        <v>0.9629831261977781</v>
      </c>
      <c r="X55" s="23">
        <f t="shared" si="55"/>
        <v>0.9836950533041706</v>
      </c>
      <c r="Y55" s="23">
        <f t="shared" si="55"/>
        <v>0.9961252444803286</v>
      </c>
      <c r="Z55" s="23">
        <f t="shared" si="55"/>
        <v>1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2.75">
      <c r="A56" s="63" t="s">
        <v>101</v>
      </c>
      <c r="B56" s="23">
        <f aca="true" t="shared" si="56" ref="B56:Z56">SIN(B54)</f>
        <v>0</v>
      </c>
      <c r="C56" s="23">
        <f t="shared" si="56"/>
        <v>-0.07841940064417678</v>
      </c>
      <c r="D56" s="23">
        <f t="shared" si="56"/>
        <v>-0.14257230087929582</v>
      </c>
      <c r="E56" s="23">
        <f t="shared" si="56"/>
        <v>-0.18874931590902858</v>
      </c>
      <c r="F56" s="23">
        <f t="shared" si="56"/>
        <v>-0.21438302708433143</v>
      </c>
      <c r="G56" s="23">
        <f t="shared" si="56"/>
        <v>-0.21808889295633307</v>
      </c>
      <c r="H56" s="23">
        <f t="shared" si="56"/>
        <v>-0.1996693036550037</v>
      </c>
      <c r="I56" s="23">
        <f t="shared" si="56"/>
        <v>-0.16011288063583776</v>
      </c>
      <c r="J56" s="23">
        <f t="shared" si="56"/>
        <v>-0.10159467756803427</v>
      </c>
      <c r="K56" s="23">
        <f t="shared" si="56"/>
        <v>-0.027451791694879133</v>
      </c>
      <c r="L56" s="23">
        <f t="shared" si="56"/>
        <v>0.05790177807544214</v>
      </c>
      <c r="M56" s="23">
        <f t="shared" si="56"/>
        <v>0.14914307058934065</v>
      </c>
      <c r="N56" s="23">
        <f t="shared" si="56"/>
        <v>0.2402901631150477</v>
      </c>
      <c r="O56" s="23">
        <f t="shared" si="56"/>
        <v>0.3250205339872711</v>
      </c>
      <c r="P56" s="23">
        <f t="shared" si="56"/>
        <v>0.3970519840492839</v>
      </c>
      <c r="Q56" s="23">
        <f t="shared" si="56"/>
        <v>0.45061017425577077</v>
      </c>
      <c r="R56" s="23">
        <f t="shared" si="56"/>
        <v>0.48103046006263</v>
      </c>
      <c r="S56" s="23">
        <f t="shared" si="56"/>
        <v>0.4854719635473077</v>
      </c>
      <c r="T56" s="58">
        <f t="shared" si="56"/>
        <v>0.4635059227210772</v>
      </c>
      <c r="U56" s="23">
        <f t="shared" si="56"/>
        <v>0.4172170940957507</v>
      </c>
      <c r="V56" s="23">
        <f t="shared" si="56"/>
        <v>0.3507427256295072</v>
      </c>
      <c r="W56" s="23">
        <f t="shared" si="56"/>
        <v>0.2695616787645344</v>
      </c>
      <c r="X56" s="23">
        <f t="shared" si="56"/>
        <v>0.179844494230168</v>
      </c>
      <c r="Y56" s="23">
        <f t="shared" si="56"/>
        <v>0.08794599086374388</v>
      </c>
      <c r="Z56" s="23">
        <f t="shared" si="56"/>
        <v>0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2.75">
      <c r="A57" s="65" t="s">
        <v>61</v>
      </c>
      <c r="B57" s="27">
        <f aca="true" t="shared" si="57" ref="B57:Z57">-B32/($B$6*COS(PI()-B52))</f>
        <v>-0.3210479111621776</v>
      </c>
      <c r="C57" s="27">
        <f t="shared" si="57"/>
        <v>-0.27585156972351615</v>
      </c>
      <c r="D57" s="27">
        <f t="shared" si="57"/>
        <v>-0.21547971417697537</v>
      </c>
      <c r="E57" s="27">
        <f t="shared" si="57"/>
        <v>-0.1420484569542051</v>
      </c>
      <c r="F57" s="27">
        <f t="shared" si="57"/>
        <v>-0.058791512419893076</v>
      </c>
      <c r="G57" s="27">
        <f t="shared" si="57"/>
        <v>0.029809548966198706</v>
      </c>
      <c r="H57" s="27">
        <f t="shared" si="57"/>
        <v>0.11847299691085503</v>
      </c>
      <c r="I57" s="27">
        <f t="shared" si="57"/>
        <v>0.20193622910149645</v>
      </c>
      <c r="J57" s="27">
        <f t="shared" si="57"/>
        <v>0.27567220011186266</v>
      </c>
      <c r="K57" s="27">
        <f t="shared" si="57"/>
        <v>0.3361129299861947</v>
      </c>
      <c r="L57" s="27">
        <f t="shared" si="57"/>
        <v>0.38032597851979244</v>
      </c>
      <c r="M57" s="27">
        <f t="shared" si="57"/>
        <v>0.4053559248128431</v>
      </c>
      <c r="N57" s="27">
        <f t="shared" si="57"/>
        <v>0.40752321961009336</v>
      </c>
      <c r="O57" s="27">
        <f t="shared" si="57"/>
        <v>0.3820322103759463</v>
      </c>
      <c r="P57" s="27">
        <f t="shared" si="57"/>
        <v>0.3234902763322019</v>
      </c>
      <c r="Q57" s="27">
        <f t="shared" si="57"/>
        <v>0.22827534607501762</v>
      </c>
      <c r="R57" s="27">
        <f t="shared" si="57"/>
        <v>0.09906829019747801</v>
      </c>
      <c r="S57" s="27">
        <f t="shared" si="57"/>
        <v>-0.05125045196491556</v>
      </c>
      <c r="T57" s="27">
        <f t="shared" si="57"/>
        <v>-0.20198561799214845</v>
      </c>
      <c r="U57" s="27">
        <f t="shared" si="57"/>
        <v>-0.33357432825314476</v>
      </c>
      <c r="V57" s="27">
        <f t="shared" si="57"/>
        <v>-0.43460534251391786</v>
      </c>
      <c r="W57" s="27">
        <f t="shared" si="57"/>
        <v>-0.5016274844918717</v>
      </c>
      <c r="X57" s="27">
        <f t="shared" si="57"/>
        <v>-0.5352228997145</v>
      </c>
      <c r="Y57" s="27">
        <f t="shared" si="57"/>
        <v>-0.5367968922675564</v>
      </c>
      <c r="Z57" s="27">
        <f t="shared" si="57"/>
        <v>-0.5072616876985165</v>
      </c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6" ht="12.75">
      <c r="A58" s="65" t="s">
        <v>63</v>
      </c>
      <c r="B58" s="28">
        <f aca="true" t="shared" si="58" ref="B58:Z58">-B34/($B$6*COS(PI()-B52))+B32/($B$6*(COS(PI()-B52))^2)*SIN(PI()-B52)*B57</f>
        <v>0.14002243263479194</v>
      </c>
      <c r="C58" s="28">
        <f t="shared" si="58"/>
        <v>0.20132188598089762</v>
      </c>
      <c r="D58" s="28">
        <f t="shared" si="58"/>
        <v>0.2568047107300347</v>
      </c>
      <c r="E58" s="28">
        <f t="shared" si="58"/>
        <v>0.30341863834704846</v>
      </c>
      <c r="F58" s="28">
        <f t="shared" si="58"/>
        <v>0.33635596283902375</v>
      </c>
      <c r="G58" s="28">
        <f t="shared" si="58"/>
        <v>0.35106378703549873</v>
      </c>
      <c r="H58" s="28">
        <f t="shared" si="58"/>
        <v>0.3453092633830615</v>
      </c>
      <c r="I58" s="28">
        <f t="shared" si="58"/>
        <v>0.3199178018350118</v>
      </c>
      <c r="J58" s="28">
        <f t="shared" si="58"/>
        <v>0.2776389676008709</v>
      </c>
      <c r="K58" s="28">
        <f t="shared" si="58"/>
        <v>0.2209808014416852</v>
      </c>
      <c r="L58" s="28">
        <f t="shared" si="58"/>
        <v>0.1502852968031015</v>
      </c>
      <c r="M58" s="28">
        <f t="shared" si="58"/>
        <v>0.06272946198997251</v>
      </c>
      <c r="N58" s="28">
        <f t="shared" si="58"/>
        <v>-0.047497618270641584</v>
      </c>
      <c r="O58" s="28">
        <f t="shared" si="58"/>
        <v>-0.1870423940673881</v>
      </c>
      <c r="P58" s="28">
        <f t="shared" si="58"/>
        <v>-0.3571964905792276</v>
      </c>
      <c r="Q58" s="28">
        <f t="shared" si="58"/>
        <v>-0.5422733743434582</v>
      </c>
      <c r="R58" s="28">
        <f t="shared" si="58"/>
        <v>-0.7000619515580067</v>
      </c>
      <c r="S58" s="28">
        <f t="shared" si="58"/>
        <v>-0.7756968080565528</v>
      </c>
      <c r="T58" s="28">
        <f t="shared" si="58"/>
        <v>-0.7423699718023423</v>
      </c>
      <c r="U58" s="28">
        <f t="shared" si="58"/>
        <v>-0.6217507793983039</v>
      </c>
      <c r="V58" s="28">
        <f t="shared" si="58"/>
        <v>-0.45677594547361683</v>
      </c>
      <c r="W58" s="28">
        <f t="shared" si="58"/>
        <v>-0.2784803907346709</v>
      </c>
      <c r="X58" s="28">
        <f t="shared" si="58"/>
        <v>-0.09830663581477184</v>
      </c>
      <c r="Y58" s="28">
        <f t="shared" si="58"/>
        <v>0.08418554030511077</v>
      </c>
      <c r="Z58" s="28">
        <f t="shared" si="58"/>
        <v>0.2725087549962505</v>
      </c>
    </row>
    <row r="59" ht="12.75">
      <c r="A59" s="57"/>
    </row>
    <row r="60" ht="12.75">
      <c r="A60" s="42" t="s">
        <v>155</v>
      </c>
    </row>
    <row r="61" spans="1:26" ht="12.75">
      <c r="A61" s="6" t="s">
        <v>65</v>
      </c>
      <c r="B61" s="1">
        <f aca="true" t="shared" si="59" ref="B61:Z61">B29+($F$7-$F$6)*B55-($G$7-$G$6)*B56</f>
        <v>3.8666470974067573</v>
      </c>
      <c r="C61" s="1">
        <f t="shared" si="59"/>
        <v>3.788691224762105</v>
      </c>
      <c r="D61" s="1">
        <f t="shared" si="59"/>
        <v>3.633651163479071</v>
      </c>
      <c r="E61" s="1">
        <f t="shared" si="59"/>
        <v>3.4211548663580307</v>
      </c>
      <c r="F61" s="1">
        <f t="shared" si="59"/>
        <v>3.1736097100255476</v>
      </c>
      <c r="G61" s="1">
        <f t="shared" si="59"/>
        <v>2.912841843864269</v>
      </c>
      <c r="H61" s="1">
        <f t="shared" si="59"/>
        <v>2.6573736320916788</v>
      </c>
      <c r="I61" s="1">
        <f t="shared" si="59"/>
        <v>2.420967605221084</v>
      </c>
      <c r="J61" s="1">
        <f t="shared" si="59"/>
        <v>2.2126128564384158</v>
      </c>
      <c r="K61" s="1">
        <f t="shared" si="59"/>
        <v>2.0376063299723137</v>
      </c>
      <c r="L61" s="1">
        <f t="shared" si="59"/>
        <v>1.8991379236132753</v>
      </c>
      <c r="M61" s="1">
        <f t="shared" si="59"/>
        <v>1.7998904921359753</v>
      </c>
      <c r="N61" s="1">
        <f t="shared" si="59"/>
        <v>1.7433992402781424</v>
      </c>
      <c r="O61" s="1">
        <f t="shared" si="59"/>
        <v>1.7350322088456058</v>
      </c>
      <c r="P61" s="1">
        <f t="shared" si="59"/>
        <v>1.7823076513142688</v>
      </c>
      <c r="Q61" s="1">
        <f t="shared" si="59"/>
        <v>1.8938425346215941</v>
      </c>
      <c r="R61" s="1">
        <f t="shared" si="59"/>
        <v>2.075915820885374</v>
      </c>
      <c r="S61" s="1">
        <f t="shared" si="59"/>
        <v>2.3266214663769356</v>
      </c>
      <c r="T61" s="18">
        <f t="shared" si="59"/>
        <v>2.630598858788325</v>
      </c>
      <c r="U61" s="1">
        <f t="shared" si="59"/>
        <v>2.9590922798866086</v>
      </c>
      <c r="V61" s="1">
        <f t="shared" si="59"/>
        <v>3.2762732911446686</v>
      </c>
      <c r="W61" s="1">
        <f t="shared" si="59"/>
        <v>3.5475494044131963</v>
      </c>
      <c r="X61" s="1">
        <f t="shared" si="59"/>
        <v>3.7457043383734017</v>
      </c>
      <c r="Y61" s="1">
        <f t="shared" si="59"/>
        <v>3.8539412512348723</v>
      </c>
      <c r="Z61" s="1">
        <f t="shared" si="59"/>
        <v>3.866647097406757</v>
      </c>
    </row>
    <row r="62" spans="1:26" ht="12.75">
      <c r="A62" s="6" t="s">
        <v>66</v>
      </c>
      <c r="B62" s="1">
        <f aca="true" t="shared" si="60" ref="B62:Z62">B30+($F$7-$F$6)*B56+($G$7-$G$6)*B55</f>
        <v>1</v>
      </c>
      <c r="C62" s="1">
        <f t="shared" si="60"/>
        <v>0.9999999999999993</v>
      </c>
      <c r="D62" s="1">
        <f t="shared" si="60"/>
        <v>0.9999999999999993</v>
      </c>
      <c r="E62" s="1">
        <f t="shared" si="60"/>
        <v>0.9999999999999996</v>
      </c>
      <c r="F62" s="1">
        <f t="shared" si="60"/>
        <v>1</v>
      </c>
      <c r="G62" s="1">
        <f t="shared" si="60"/>
        <v>0.9999999999999994</v>
      </c>
      <c r="H62" s="1">
        <f t="shared" si="60"/>
        <v>0.9999999999999992</v>
      </c>
      <c r="I62" s="1">
        <f t="shared" si="60"/>
        <v>0.9999999999999998</v>
      </c>
      <c r="J62" s="1">
        <f t="shared" si="60"/>
        <v>0.9999999999999997</v>
      </c>
      <c r="K62" s="1">
        <f t="shared" si="60"/>
        <v>1</v>
      </c>
      <c r="L62" s="1">
        <f t="shared" si="60"/>
        <v>0.9999999999999992</v>
      </c>
      <c r="M62" s="1">
        <f t="shared" si="60"/>
        <v>1.0000000000000004</v>
      </c>
      <c r="N62" s="1">
        <f t="shared" si="60"/>
        <v>1</v>
      </c>
      <c r="O62" s="1">
        <f t="shared" si="60"/>
        <v>1</v>
      </c>
      <c r="P62" s="1">
        <f t="shared" si="60"/>
        <v>1.0000000000000004</v>
      </c>
      <c r="Q62" s="1">
        <f t="shared" si="60"/>
        <v>1</v>
      </c>
      <c r="R62" s="1">
        <f t="shared" si="60"/>
        <v>1.0000000000000002</v>
      </c>
      <c r="S62" s="1">
        <f t="shared" si="60"/>
        <v>1.0000000000000004</v>
      </c>
      <c r="T62" s="18">
        <f t="shared" si="60"/>
        <v>0.9999999999999993</v>
      </c>
      <c r="U62" s="1">
        <f t="shared" si="60"/>
        <v>0.9999999999999998</v>
      </c>
      <c r="V62" s="1">
        <f t="shared" si="60"/>
        <v>1.0000000000000004</v>
      </c>
      <c r="W62" s="1">
        <f t="shared" si="60"/>
        <v>1</v>
      </c>
      <c r="X62" s="1">
        <f t="shared" si="60"/>
        <v>0.9999999999999996</v>
      </c>
      <c r="Y62" s="1">
        <f t="shared" si="60"/>
        <v>0.9999999999999996</v>
      </c>
      <c r="Z62" s="1">
        <f t="shared" si="60"/>
        <v>1.0000000000000007</v>
      </c>
    </row>
    <row r="63" spans="1:26" ht="12.75">
      <c r="A63" s="6" t="s">
        <v>46</v>
      </c>
      <c r="B63" s="1">
        <f aca="true" t="shared" si="61" ref="B63:Z63">-B57*(B62-B30)+B31</f>
        <v>-0.13077708475358563</v>
      </c>
      <c r="C63" s="1">
        <f t="shared" si="61"/>
        <v>-0.45594682695138655</v>
      </c>
      <c r="D63" s="1">
        <f t="shared" si="61"/>
        <v>-0.7176372662544954</v>
      </c>
      <c r="E63" s="1">
        <f t="shared" si="61"/>
        <v>-0.9001170774706952</v>
      </c>
      <c r="F63" s="1">
        <f t="shared" si="61"/>
        <v>-0.9993637054213821</v>
      </c>
      <c r="G63" s="1">
        <f t="shared" si="61"/>
        <v>-1.0222867234487583</v>
      </c>
      <c r="H63" s="1">
        <f t="shared" si="61"/>
        <v>-0.9834531201907311</v>
      </c>
      <c r="I63" s="1">
        <f t="shared" si="61"/>
        <v>-0.9001307532924194</v>
      </c>
      <c r="J63" s="1">
        <f t="shared" si="61"/>
        <v>-0.7874859323469121</v>
      </c>
      <c r="K63" s="1">
        <f t="shared" si="61"/>
        <v>-0.655471113061062</v>
      </c>
      <c r="L63" s="1">
        <f t="shared" si="61"/>
        <v>-0.5076854559916688</v>
      </c>
      <c r="M63" s="1">
        <f t="shared" si="61"/>
        <v>-0.34152452179945914</v>
      </c>
      <c r="N63" s="1">
        <f t="shared" si="61"/>
        <v>-0.14893122302692613</v>
      </c>
      <c r="O63" s="1">
        <f t="shared" si="61"/>
        <v>0.08209208674841906</v>
      </c>
      <c r="P63" s="1">
        <f t="shared" si="61"/>
        <v>0.36362621521448313</v>
      </c>
      <c r="Q63" s="1">
        <f t="shared" si="61"/>
        <v>0.698832653207792</v>
      </c>
      <c r="R63" s="1">
        <f t="shared" si="61"/>
        <v>1.0672729591263441</v>
      </c>
      <c r="S63" s="1">
        <f t="shared" si="61"/>
        <v>1.4141744800335343</v>
      </c>
      <c r="T63" s="18">
        <f t="shared" si="61"/>
        <v>1.6618388866338436</v>
      </c>
      <c r="U63" s="1">
        <f t="shared" si="61"/>
        <v>1.7432666917858193</v>
      </c>
      <c r="V63" s="1">
        <f t="shared" si="61"/>
        <v>1.6293874557925647</v>
      </c>
      <c r="W63" s="1">
        <f t="shared" si="61"/>
        <v>1.3314444773060452</v>
      </c>
      <c r="X63" s="1">
        <f t="shared" si="61"/>
        <v>0.8887208920947354</v>
      </c>
      <c r="Y63" s="1">
        <f t="shared" si="61"/>
        <v>0.3558017723987845</v>
      </c>
      <c r="Z63" s="1">
        <f t="shared" si="61"/>
        <v>-0.20663023311459988</v>
      </c>
    </row>
    <row r="64" spans="1:26" ht="12.75">
      <c r="A64" s="6" t="s">
        <v>47</v>
      </c>
      <c r="B64" s="1">
        <f aca="true" t="shared" si="62" ref="B64:Z64">B57*(B61-B29)+B32</f>
        <v>0</v>
      </c>
      <c r="C64" s="1">
        <f t="shared" si="62"/>
        <v>0</v>
      </c>
      <c r="D64" s="1">
        <f t="shared" si="62"/>
        <v>0</v>
      </c>
      <c r="E64" s="1">
        <f t="shared" si="62"/>
        <v>0</v>
      </c>
      <c r="F64" s="1">
        <f t="shared" si="62"/>
        <v>0</v>
      </c>
      <c r="G64" s="1">
        <f t="shared" si="62"/>
        <v>0</v>
      </c>
      <c r="H64" s="1">
        <f t="shared" si="62"/>
        <v>0</v>
      </c>
      <c r="I64" s="1">
        <f t="shared" si="62"/>
        <v>0</v>
      </c>
      <c r="J64" s="1">
        <f t="shared" si="62"/>
        <v>0</v>
      </c>
      <c r="K64" s="1">
        <f t="shared" si="62"/>
        <v>0</v>
      </c>
      <c r="L64" s="1">
        <f t="shared" si="62"/>
        <v>0</v>
      </c>
      <c r="M64" s="1">
        <f t="shared" si="62"/>
        <v>0</v>
      </c>
      <c r="N64" s="1">
        <f t="shared" si="62"/>
        <v>0</v>
      </c>
      <c r="O64" s="1">
        <f t="shared" si="62"/>
        <v>0</v>
      </c>
      <c r="P64" s="1">
        <f t="shared" si="62"/>
        <v>0</v>
      </c>
      <c r="Q64" s="1">
        <f t="shared" si="62"/>
        <v>0</v>
      </c>
      <c r="R64" s="1">
        <f t="shared" si="62"/>
        <v>0</v>
      </c>
      <c r="S64" s="1">
        <f t="shared" si="62"/>
        <v>0</v>
      </c>
      <c r="T64" s="18">
        <f t="shared" si="62"/>
        <v>0</v>
      </c>
      <c r="U64" s="1">
        <f t="shared" si="62"/>
        <v>0</v>
      </c>
      <c r="V64" s="1">
        <f t="shared" si="62"/>
        <v>0</v>
      </c>
      <c r="W64" s="1">
        <f t="shared" si="62"/>
        <v>0</v>
      </c>
      <c r="X64" s="1">
        <f t="shared" si="62"/>
        <v>0</v>
      </c>
      <c r="Y64" s="1">
        <f t="shared" si="62"/>
        <v>0</v>
      </c>
      <c r="Z64" s="1">
        <f t="shared" si="62"/>
        <v>0</v>
      </c>
    </row>
    <row r="65" spans="1:26" ht="12.75">
      <c r="A65" s="6" t="s">
        <v>48</v>
      </c>
      <c r="B65" s="1">
        <f aca="true" t="shared" si="63" ref="B65:Z65">B33-B58*(B62-B30)-B123*(B61-B29)</f>
        <v>-1.3335109139799683</v>
      </c>
      <c r="C65" s="1">
        <f t="shared" si="63"/>
        <v>-1.1367005819723506</v>
      </c>
      <c r="D65" s="1">
        <f t="shared" si="63"/>
        <v>-0.86042972400558</v>
      </c>
      <c r="E65" s="1">
        <f t="shared" si="63"/>
        <v>-0.5454037647061096</v>
      </c>
      <c r="F65" s="1">
        <f t="shared" si="63"/>
        <v>-0.23401061369714019</v>
      </c>
      <c r="G65" s="1">
        <f t="shared" si="63"/>
        <v>0.03794921359870211</v>
      </c>
      <c r="H65" s="1">
        <f t="shared" si="63"/>
        <v>0.2498881934069978</v>
      </c>
      <c r="I65" s="1">
        <f t="shared" si="63"/>
        <v>0.40021765365043216</v>
      </c>
      <c r="J65" s="1">
        <f t="shared" si="63"/>
        <v>0.5032205325728493</v>
      </c>
      <c r="K65" s="1">
        <f t="shared" si="63"/>
        <v>0.5820960536288723</v>
      </c>
      <c r="L65" s="1">
        <f t="shared" si="63"/>
        <v>0.662906006503252</v>
      </c>
      <c r="M65" s="1">
        <f t="shared" si="63"/>
        <v>0.7714806746400591</v>
      </c>
      <c r="N65" s="1">
        <f t="shared" si="63"/>
        <v>0.931491569235902</v>
      </c>
      <c r="O65" s="1">
        <f t="shared" si="63"/>
        <v>1.1584687468146555</v>
      </c>
      <c r="P65" s="1">
        <f t="shared" si="63"/>
        <v>1.441736892553225</v>
      </c>
      <c r="Q65" s="1">
        <f t="shared" si="63"/>
        <v>1.7106130268521866</v>
      </c>
      <c r="R65" s="1">
        <f t="shared" si="63"/>
        <v>1.8109988357237035</v>
      </c>
      <c r="S65" s="1">
        <f t="shared" si="63"/>
        <v>1.5607696869037393</v>
      </c>
      <c r="T65" s="18">
        <f t="shared" si="63"/>
        <v>0.8909732775477806</v>
      </c>
      <c r="U65" s="1">
        <f t="shared" si="63"/>
        <v>-0.08271587747132303</v>
      </c>
      <c r="V65" s="1">
        <f t="shared" si="63"/>
        <v>-1.1488775034922836</v>
      </c>
      <c r="W65" s="1">
        <f t="shared" si="63"/>
        <v>-2.116577017542179</v>
      </c>
      <c r="X65" s="1">
        <f t="shared" si="63"/>
        <v>-2.854584262265172</v>
      </c>
      <c r="Y65" s="1">
        <f t="shared" si="63"/>
        <v>-3.2825917888116436</v>
      </c>
      <c r="Z65" s="1">
        <f t="shared" si="63"/>
        <v>-3.3604417424051585</v>
      </c>
    </row>
    <row r="66" spans="1:26" ht="12.75">
      <c r="A66" s="6" t="s">
        <v>49</v>
      </c>
      <c r="B66" s="1">
        <f aca="true" t="shared" si="64" ref="B66:Z66">B34+B58*(B61-B29)-B123*(B62-B30)</f>
        <v>0</v>
      </c>
      <c r="C66" s="1">
        <f t="shared" si="64"/>
        <v>0</v>
      </c>
      <c r="D66" s="1">
        <f t="shared" si="64"/>
        <v>-7.632783294297951E-17</v>
      </c>
      <c r="E66" s="1">
        <f t="shared" si="64"/>
        <v>-1.4094628242311558E-17</v>
      </c>
      <c r="F66" s="1">
        <f t="shared" si="64"/>
        <v>1.8295911660692887E-19</v>
      </c>
      <c r="G66" s="1">
        <f t="shared" si="64"/>
        <v>8.565663030756475E-17</v>
      </c>
      <c r="H66" s="1">
        <f t="shared" si="64"/>
        <v>1.2479167005308156E-16</v>
      </c>
      <c r="I66" s="1">
        <f t="shared" si="64"/>
        <v>-8.153200337090993E-17</v>
      </c>
      <c r="J66" s="1">
        <f t="shared" si="64"/>
        <v>4.85722573273506E-17</v>
      </c>
      <c r="K66" s="1">
        <f t="shared" si="64"/>
        <v>0</v>
      </c>
      <c r="L66" s="1">
        <f t="shared" si="64"/>
        <v>1.6653345369377348E-16</v>
      </c>
      <c r="M66" s="1">
        <f t="shared" si="64"/>
        <v>0</v>
      </c>
      <c r="N66" s="1">
        <f t="shared" si="64"/>
        <v>0</v>
      </c>
      <c r="O66" s="1">
        <f t="shared" si="64"/>
        <v>0</v>
      </c>
      <c r="P66" s="1">
        <f t="shared" si="64"/>
        <v>0</v>
      </c>
      <c r="Q66" s="1">
        <f t="shared" si="64"/>
        <v>-1.6653345369377348E-16</v>
      </c>
      <c r="R66" s="1">
        <f t="shared" si="64"/>
        <v>-2.393918396847994E-16</v>
      </c>
      <c r="S66" s="1">
        <f t="shared" si="64"/>
        <v>-2.7755575615628914E-17</v>
      </c>
      <c r="T66" s="18">
        <f t="shared" si="64"/>
        <v>-2.7755575615628914E-16</v>
      </c>
      <c r="U66" s="1">
        <f t="shared" si="64"/>
        <v>-2.498001805406602E-16</v>
      </c>
      <c r="V66" s="1">
        <f t="shared" si="64"/>
        <v>0</v>
      </c>
      <c r="W66" s="1">
        <f t="shared" si="64"/>
        <v>0</v>
      </c>
      <c r="X66" s="1">
        <f t="shared" si="64"/>
        <v>0</v>
      </c>
      <c r="Y66" s="1">
        <f t="shared" si="64"/>
        <v>0</v>
      </c>
      <c r="Z66" s="1">
        <f t="shared" si="64"/>
        <v>-3.885780586188048E-16</v>
      </c>
    </row>
    <row r="67" ht="12.75">
      <c r="A67" s="6"/>
    </row>
    <row r="68" spans="1:26" ht="12.75">
      <c r="A68" s="30" t="s">
        <v>218</v>
      </c>
      <c r="B68" s="1">
        <f>B62-$B$10</f>
        <v>0.5</v>
      </c>
      <c r="C68" s="1">
        <f>C62-$B$10</f>
        <v>0.49999999999999933</v>
      </c>
      <c r="D68" s="1">
        <f>D62-$B$10</f>
        <v>0.49999999999999933</v>
      </c>
      <c r="E68" s="1">
        <f>E62-$B$10</f>
        <v>0.49999999999999956</v>
      </c>
      <c r="F68" s="1">
        <f>F62-$B$10</f>
        <v>0.5</v>
      </c>
      <c r="G68" s="1">
        <f>G62-$B$10</f>
        <v>0.49999999999999944</v>
      </c>
      <c r="H68" s="1">
        <f>H62-$B$10</f>
        <v>0.4999999999999992</v>
      </c>
      <c r="I68" s="1">
        <f>I62-$B$10</f>
        <v>0.4999999999999998</v>
      </c>
      <c r="J68" s="1">
        <f>J62-$B$10</f>
        <v>0.49999999999999967</v>
      </c>
      <c r="K68" s="1">
        <f>K62-$B$10</f>
        <v>0.5</v>
      </c>
      <c r="L68" s="1">
        <f>L62-$B$10</f>
        <v>0.4999999999999992</v>
      </c>
      <c r="M68" s="1">
        <f>M62-$B$10</f>
        <v>0.5000000000000004</v>
      </c>
      <c r="N68" s="1">
        <f>N62-$B$10</f>
        <v>0.5</v>
      </c>
      <c r="O68" s="1">
        <f>O62-$B$10</f>
        <v>0.5</v>
      </c>
      <c r="P68" s="1">
        <f>P62-$B$10</f>
        <v>0.5000000000000004</v>
      </c>
      <c r="Q68" s="1">
        <f>Q62-$B$10</f>
        <v>0.5</v>
      </c>
      <c r="R68" s="1">
        <f>R62-$B$10</f>
        <v>0.5000000000000002</v>
      </c>
      <c r="S68" s="1">
        <f>S62-$B$10</f>
        <v>0.5000000000000004</v>
      </c>
      <c r="T68" s="1">
        <f>T62-$B$10</f>
        <v>0.49999999999999933</v>
      </c>
      <c r="U68" s="1">
        <f>U62-$B$10</f>
        <v>0.4999999999999998</v>
      </c>
      <c r="V68" s="1">
        <f>V62-$B$10</f>
        <v>0.5000000000000004</v>
      </c>
      <c r="W68" s="1">
        <f>W62-$B$10</f>
        <v>0.5</v>
      </c>
      <c r="X68" s="1">
        <f>X62-$B$10</f>
        <v>0.49999999999999956</v>
      </c>
      <c r="Y68" s="1">
        <f>Y62-$B$10</f>
        <v>0.49999999999999956</v>
      </c>
      <c r="Z68" s="1">
        <f>Z62-$B$10</f>
        <v>0.5000000000000007</v>
      </c>
    </row>
    <row r="69" spans="1:26" ht="12.75">
      <c r="A69" s="30" t="s">
        <v>217</v>
      </c>
      <c r="B69" s="1">
        <f>B61-$B$9</f>
        <v>-1.1333529025932427</v>
      </c>
      <c r="C69" s="1">
        <f>C61-$B$9</f>
        <v>-1.211308775237895</v>
      </c>
      <c r="D69" s="1">
        <f>D61-$B$9</f>
        <v>-1.3663488365209289</v>
      </c>
      <c r="E69" s="1">
        <f>E61-$B$9</f>
        <v>-1.5788451336419693</v>
      </c>
      <c r="F69" s="1">
        <f>F61-$B$9</f>
        <v>-1.8263902899744524</v>
      </c>
      <c r="G69" s="1">
        <f>G61-$B$9</f>
        <v>-2.087158156135731</v>
      </c>
      <c r="H69" s="1">
        <f>H61-$B$9</f>
        <v>-2.3426263679083212</v>
      </c>
      <c r="I69" s="1">
        <f>I61-$B$9</f>
        <v>-2.579032394778916</v>
      </c>
      <c r="J69" s="1">
        <f>J61-$B$9</f>
        <v>-2.7873871435615842</v>
      </c>
      <c r="K69" s="1">
        <f>K61-$B$9</f>
        <v>-2.9623936700276863</v>
      </c>
      <c r="L69" s="1">
        <f>L61-$B$9</f>
        <v>-3.1008620763867247</v>
      </c>
      <c r="M69" s="1">
        <f>M61-$B$9</f>
        <v>-3.200109507864025</v>
      </c>
      <c r="N69" s="1">
        <f>N61-$B$9</f>
        <v>-3.2566007597218576</v>
      </c>
      <c r="O69" s="1">
        <f>O61-$B$9</f>
        <v>-3.264967791154394</v>
      </c>
      <c r="P69" s="1">
        <f>P61-$B$9</f>
        <v>-3.2176923486857314</v>
      </c>
      <c r="Q69" s="1">
        <f>Q61-$B$9</f>
        <v>-3.1061574653784056</v>
      </c>
      <c r="R69" s="1">
        <f>R61-$B$9</f>
        <v>-2.924084179114626</v>
      </c>
      <c r="S69" s="1">
        <f>S61-$B$9</f>
        <v>-2.6733785336230644</v>
      </c>
      <c r="T69" s="1">
        <f>T61-$B$9</f>
        <v>-2.369401141211675</v>
      </c>
      <c r="U69" s="1">
        <f>U61-$B$9</f>
        <v>-2.0409077201133914</v>
      </c>
      <c r="V69" s="1">
        <f>V61-$B$9</f>
        <v>-1.7237267088553314</v>
      </c>
      <c r="W69" s="1">
        <f>W61-$B$9</f>
        <v>-1.4524505955868037</v>
      </c>
      <c r="X69" s="1">
        <f>X61-$B$9</f>
        <v>-1.2542956616265983</v>
      </c>
      <c r="Y69" s="1">
        <f>Y61-$B$9</f>
        <v>-1.1460587487651277</v>
      </c>
      <c r="Z69" s="1">
        <f>Z61-$B$9</f>
        <v>-1.1333529025932432</v>
      </c>
    </row>
    <row r="70" spans="1:256" ht="12" customHeight="1">
      <c r="A70" s="30" t="s">
        <v>92</v>
      </c>
      <c r="B70" s="72">
        <f>B68/B69</f>
        <v>-0.4411688529282822</v>
      </c>
      <c r="C70" s="72">
        <f>C68/C69</f>
        <v>-0.412776667866376</v>
      </c>
      <c r="D70" s="72">
        <f>D68/D69</f>
        <v>-0.36593876075828946</v>
      </c>
      <c r="E70" s="72">
        <f>E68/E69</f>
        <v>-0.3166871717472597</v>
      </c>
      <c r="F70" s="72">
        <f>F68/F69</f>
        <v>-0.27376404854134107</v>
      </c>
      <c r="G70" s="72">
        <f>G68/G69</f>
        <v>-0.23956018787082453</v>
      </c>
      <c r="H70" s="72">
        <f>H68/H69</f>
        <v>-0.2134356578793391</v>
      </c>
      <c r="I70" s="72">
        <f>I68/I69</f>
        <v>-0.19387115920382286</v>
      </c>
      <c r="J70" s="72">
        <f>J68/J69</f>
        <v>-0.1793794597764861</v>
      </c>
      <c r="K70" s="72">
        <f>K68/K69</f>
        <v>-0.16878242924254122</v>
      </c>
      <c r="L70" s="72">
        <f>L68/L69</f>
        <v>-0.16124548196049518</v>
      </c>
      <c r="M70" s="72">
        <f>M68/M69</f>
        <v>-0.15624465311930377</v>
      </c>
      <c r="N70" s="72">
        <f>N68/N69</f>
        <v>-0.1535343251724551</v>
      </c>
      <c r="O70" s="72">
        <f>O68/O69</f>
        <v>-0.15314086753156456</v>
      </c>
      <c r="P70" s="72">
        <f>P68/P69</f>
        <v>-0.1553908658185503</v>
      </c>
      <c r="Q70" s="72">
        <f>Q68/Q69</f>
        <v>-0.16097059005316328</v>
      </c>
      <c r="R70" s="72">
        <f>R68/R69</f>
        <v>-0.17099370926844987</v>
      </c>
      <c r="S70" s="72">
        <f>S68/S69</f>
        <v>-0.18702925669204853</v>
      </c>
      <c r="T70" s="72">
        <f>T68/T69</f>
        <v>-0.21102378626537974</v>
      </c>
      <c r="U70" s="72">
        <f>U68/U69</f>
        <v>-0.24498902869171377</v>
      </c>
      <c r="V70" s="72">
        <f>V68/V69</f>
        <v>-0.2900691840715478</v>
      </c>
      <c r="W70" s="72">
        <f>W68/W69</f>
        <v>-0.34424578813160617</v>
      </c>
      <c r="X70" s="72">
        <f>X68/X69</f>
        <v>-0.3986300959947422</v>
      </c>
      <c r="Y70" s="72">
        <f>Y68/Y69</f>
        <v>-0.43627780909028174</v>
      </c>
      <c r="Z70" s="72">
        <f>Z68/Z69</f>
        <v>-0.44116885292828256</v>
      </c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66" t="s">
        <v>60</v>
      </c>
      <c r="B71" s="23">
        <f aca="true" t="shared" si="65" ref="B71:Z71">ATAN(B70)</f>
        <v>-0.4154857193734187</v>
      </c>
      <c r="C71" s="23">
        <f t="shared" si="65"/>
        <v>-0.3914719927517646</v>
      </c>
      <c r="D71" s="23">
        <f t="shared" si="65"/>
        <v>-0.35080300223889094</v>
      </c>
      <c r="E71" s="23">
        <f t="shared" si="65"/>
        <v>-0.3066949555679264</v>
      </c>
      <c r="F71" s="23">
        <f t="shared" si="65"/>
        <v>-0.26721679397543957</v>
      </c>
      <c r="G71" s="23">
        <f t="shared" si="65"/>
        <v>-0.23512908056568105</v>
      </c>
      <c r="H71" s="23">
        <f t="shared" si="65"/>
        <v>-0.2102804549757638</v>
      </c>
      <c r="I71" s="23">
        <f t="shared" si="65"/>
        <v>-0.19149555820069744</v>
      </c>
      <c r="J71" s="23">
        <f t="shared" si="65"/>
        <v>-0.17749180757117827</v>
      </c>
      <c r="K71" s="23">
        <f t="shared" si="65"/>
        <v>-0.16720654826370476</v>
      </c>
      <c r="L71" s="23">
        <f t="shared" si="65"/>
        <v>-0.159869419162588</v>
      </c>
      <c r="M71" s="23">
        <f t="shared" si="65"/>
        <v>-0.1549915224670314</v>
      </c>
      <c r="N71" s="23">
        <f t="shared" si="65"/>
        <v>-0.1523446953660683</v>
      </c>
      <c r="O71" s="23">
        <f t="shared" si="65"/>
        <v>-0.15196027635043888</v>
      </c>
      <c r="P71" s="23">
        <f t="shared" si="65"/>
        <v>-0.15415797310231372</v>
      </c>
      <c r="Q71" s="23">
        <f t="shared" si="65"/>
        <v>-0.15960148178554695</v>
      </c>
      <c r="R71" s="23">
        <f t="shared" si="65"/>
        <v>-0.16935579601783357</v>
      </c>
      <c r="S71" s="23">
        <f t="shared" si="65"/>
        <v>-0.18489315544883303</v>
      </c>
      <c r="T71" s="58">
        <f t="shared" si="65"/>
        <v>-0.20797253630261311</v>
      </c>
      <c r="U71" s="23">
        <f t="shared" si="65"/>
        <v>-0.24025692270796237</v>
      </c>
      <c r="V71" s="23">
        <f t="shared" si="65"/>
        <v>-0.2823212378574174</v>
      </c>
      <c r="W71" s="23">
        <f t="shared" si="65"/>
        <v>-0.33153940390516634</v>
      </c>
      <c r="X71" s="23">
        <f t="shared" si="65"/>
        <v>-0.3793248678110358</v>
      </c>
      <c r="Y71" s="23">
        <f t="shared" si="65"/>
        <v>-0.411384142422335</v>
      </c>
      <c r="Z71" s="23">
        <f t="shared" si="65"/>
        <v>-0.41548571937341905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2.75">
      <c r="A72" s="66" t="s">
        <v>59</v>
      </c>
      <c r="B72" s="29">
        <f aca="true" t="shared" si="66" ref="B72:Z72">COS(B71)</f>
        <v>0.9149203753933431</v>
      </c>
      <c r="C72" s="29">
        <f t="shared" si="66"/>
        <v>0.924348423439019</v>
      </c>
      <c r="D72" s="29">
        <f t="shared" si="66"/>
        <v>0.9390970623102103</v>
      </c>
      <c r="E72" s="29">
        <f t="shared" si="66"/>
        <v>0.9533365990811965</v>
      </c>
      <c r="F72" s="29">
        <f t="shared" si="66"/>
        <v>0.9645095311531073</v>
      </c>
      <c r="G72" s="29">
        <f t="shared" si="66"/>
        <v>0.9724842777265256</v>
      </c>
      <c r="H72" s="29">
        <f t="shared" si="66"/>
        <v>0.9779724126452483</v>
      </c>
      <c r="I72" s="29">
        <f t="shared" si="66"/>
        <v>0.9817206875319573</v>
      </c>
      <c r="J72" s="29">
        <f t="shared" si="66"/>
        <v>0.9842896382447952</v>
      </c>
      <c r="K72" s="29">
        <f t="shared" si="66"/>
        <v>0.98605352358158</v>
      </c>
      <c r="L72" s="29">
        <f t="shared" si="66"/>
        <v>0.987248078863621</v>
      </c>
      <c r="M72" s="29">
        <f t="shared" si="66"/>
        <v>0.9880128395011177</v>
      </c>
      <c r="N72" s="29">
        <f t="shared" si="66"/>
        <v>0.9884179734294709</v>
      </c>
      <c r="O72" s="29">
        <f t="shared" si="66"/>
        <v>0.9884762383202325</v>
      </c>
      <c r="P72" s="29">
        <f t="shared" si="66"/>
        <v>0.9881411727002901</v>
      </c>
      <c r="Q72" s="29">
        <f t="shared" si="66"/>
        <v>0.9872906961870543</v>
      </c>
      <c r="R72" s="29">
        <f t="shared" si="66"/>
        <v>0.9856935503367774</v>
      </c>
      <c r="S72" s="29">
        <f t="shared" si="66"/>
        <v>0.9829558987045264</v>
      </c>
      <c r="T72" s="37">
        <f t="shared" si="66"/>
        <v>0.9784515491632193</v>
      </c>
      <c r="U72" s="29">
        <f t="shared" si="66"/>
        <v>0.9712768715915711</v>
      </c>
      <c r="V72" s="29">
        <f t="shared" si="66"/>
        <v>0.9604113625413272</v>
      </c>
      <c r="W72" s="29">
        <f t="shared" si="66"/>
        <v>0.9455423896735494</v>
      </c>
      <c r="X72" s="29">
        <f t="shared" si="66"/>
        <v>0.928914844261658</v>
      </c>
      <c r="Y72" s="29">
        <f t="shared" si="66"/>
        <v>0.9165682123790396</v>
      </c>
      <c r="Z72" s="29">
        <f t="shared" si="66"/>
        <v>0.9149203753933429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2.75">
      <c r="A73" s="66" t="s">
        <v>95</v>
      </c>
      <c r="B73" s="23">
        <f aca="true" t="shared" si="67" ref="B73:Z73">SIN(B71)</f>
        <v>-0.40363437253299445</v>
      </c>
      <c r="C73" s="23">
        <f t="shared" si="67"/>
        <v>-0.38154946217469626</v>
      </c>
      <c r="D73" s="23">
        <f t="shared" si="67"/>
        <v>-0.3436520152135485</v>
      </c>
      <c r="E73" s="23">
        <f t="shared" si="67"/>
        <v>-0.30190947128617535</v>
      </c>
      <c r="F73" s="23">
        <f t="shared" si="67"/>
        <v>-0.2640480341051854</v>
      </c>
      <c r="G73" s="23">
        <f t="shared" si="67"/>
        <v>-0.23296851627358958</v>
      </c>
      <c r="H73" s="23">
        <f t="shared" si="67"/>
        <v>-0.20873418528078305</v>
      </c>
      <c r="I73" s="23">
        <f t="shared" si="67"/>
        <v>-0.1903273277061945</v>
      </c>
      <c r="J73" s="23">
        <f t="shared" si="67"/>
        <v>-0.1765613435719443</v>
      </c>
      <c r="K73" s="23">
        <f t="shared" si="67"/>
        <v>-0.16642850907326648</v>
      </c>
      <c r="L73" s="23">
        <f t="shared" si="67"/>
        <v>-0.1591892922909375</v>
      </c>
      <c r="M73" s="23">
        <f t="shared" si="67"/>
        <v>-0.1543717233852705</v>
      </c>
      <c r="N73" s="23">
        <f t="shared" si="67"/>
        <v>-0.15175608653881947</v>
      </c>
      <c r="O73" s="23">
        <f t="shared" si="67"/>
        <v>-0.15137610867069795</v>
      </c>
      <c r="P73" s="23">
        <f t="shared" si="67"/>
        <v>-0.1535481123768557</v>
      </c>
      <c r="Q73" s="23">
        <f t="shared" si="67"/>
        <v>-0.1589247659192285</v>
      </c>
      <c r="R73" s="23">
        <f t="shared" si="67"/>
        <v>-0.1685473963740731</v>
      </c>
      <c r="S73" s="23">
        <f t="shared" si="67"/>
        <v>-0.18384151109577213</v>
      </c>
      <c r="T73" s="58">
        <f t="shared" si="67"/>
        <v>-0.2064765505816489</v>
      </c>
      <c r="U73" s="23">
        <f t="shared" si="67"/>
        <v>-0.2379521773619454</v>
      </c>
      <c r="V73" s="23">
        <f t="shared" si="67"/>
        <v>-0.2785857403054063</v>
      </c>
      <c r="W73" s="23">
        <f t="shared" si="67"/>
        <v>-0.3254989851450133</v>
      </c>
      <c r="X73" s="23">
        <f t="shared" si="67"/>
        <v>-0.3702934135389658</v>
      </c>
      <c r="Y73" s="23">
        <f t="shared" si="67"/>
        <v>-0.39987837157852346</v>
      </c>
      <c r="Z73" s="23">
        <f t="shared" si="67"/>
        <v>-0.4036343725329948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2.75">
      <c r="A74" s="66" t="s">
        <v>102</v>
      </c>
      <c r="B74" s="23">
        <f aca="true" t="shared" si="68" ref="B74:Z74">B71-$B$71</f>
        <v>0</v>
      </c>
      <c r="C74" s="23">
        <f t="shared" si="68"/>
        <v>0.02401372662165413</v>
      </c>
      <c r="D74" s="23">
        <f t="shared" si="68"/>
        <v>0.06468271713452778</v>
      </c>
      <c r="E74" s="23">
        <f t="shared" si="68"/>
        <v>0.1087907638054923</v>
      </c>
      <c r="F74" s="23">
        <f t="shared" si="68"/>
        <v>0.14826892539797915</v>
      </c>
      <c r="G74" s="23">
        <f t="shared" si="68"/>
        <v>0.18035663880773767</v>
      </c>
      <c r="H74" s="23">
        <f t="shared" si="68"/>
        <v>0.2052052643976549</v>
      </c>
      <c r="I74" s="23">
        <f t="shared" si="68"/>
        <v>0.22399016117272127</v>
      </c>
      <c r="J74" s="23">
        <f t="shared" si="68"/>
        <v>0.23799391180224044</v>
      </c>
      <c r="K74" s="23">
        <f t="shared" si="68"/>
        <v>0.24827917110971395</v>
      </c>
      <c r="L74" s="23">
        <f t="shared" si="68"/>
        <v>0.2556163002108307</v>
      </c>
      <c r="M74" s="23">
        <f t="shared" si="68"/>
        <v>0.2604941969063873</v>
      </c>
      <c r="N74" s="23">
        <f t="shared" si="68"/>
        <v>0.2631410240073504</v>
      </c>
      <c r="O74" s="23">
        <f t="shared" si="68"/>
        <v>0.26352544302297987</v>
      </c>
      <c r="P74" s="23">
        <f t="shared" si="68"/>
        <v>0.261327746271105</v>
      </c>
      <c r="Q74" s="23">
        <f t="shared" si="68"/>
        <v>0.25588423758787177</v>
      </c>
      <c r="R74" s="23">
        <f t="shared" si="68"/>
        <v>0.24612992335558515</v>
      </c>
      <c r="S74" s="23">
        <f t="shared" si="68"/>
        <v>0.2305925639245857</v>
      </c>
      <c r="T74" s="58">
        <f t="shared" si="68"/>
        <v>0.2075131830708056</v>
      </c>
      <c r="U74" s="23">
        <f t="shared" si="68"/>
        <v>0.17522879666545635</v>
      </c>
      <c r="V74" s="23">
        <f t="shared" si="68"/>
        <v>0.1331644815160013</v>
      </c>
      <c r="W74" s="23">
        <f t="shared" si="68"/>
        <v>0.08394631546825237</v>
      </c>
      <c r="X74" s="23">
        <f t="shared" si="68"/>
        <v>0.03616085156238291</v>
      </c>
      <c r="Y74" s="23">
        <f t="shared" si="68"/>
        <v>0.0041015769510837075</v>
      </c>
      <c r="Z74" s="23">
        <f t="shared" si="68"/>
        <v>0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2.75">
      <c r="A75" s="66" t="s">
        <v>107</v>
      </c>
      <c r="B75" s="23">
        <f aca="true" t="shared" si="69" ref="B75:Z75">COS(B74)</f>
        <v>1</v>
      </c>
      <c r="C75" s="23">
        <f t="shared" si="69"/>
        <v>0.9997116843222572</v>
      </c>
      <c r="D75" s="23">
        <f t="shared" si="69"/>
        <v>0.9979088023100631</v>
      </c>
      <c r="E75" s="23">
        <f t="shared" si="69"/>
        <v>0.9940881191119448</v>
      </c>
      <c r="F75" s="23">
        <f t="shared" si="69"/>
        <v>0.9890282848776755</v>
      </c>
      <c r="G75" s="23">
        <f t="shared" si="69"/>
        <v>0.9837797813277099</v>
      </c>
      <c r="H75" s="23">
        <f t="shared" si="69"/>
        <v>0.9790191788037187</v>
      </c>
      <c r="I75" s="23">
        <f t="shared" si="69"/>
        <v>0.9750189114627207</v>
      </c>
      <c r="J75" s="23">
        <f t="shared" si="69"/>
        <v>0.9718128724449501</v>
      </c>
      <c r="K75" s="23">
        <f t="shared" si="69"/>
        <v>0.9693367267845776</v>
      </c>
      <c r="L75" s="23">
        <f t="shared" si="69"/>
        <v>0.967507653028085</v>
      </c>
      <c r="M75" s="23">
        <f t="shared" si="69"/>
        <v>0.9662628117152562</v>
      </c>
      <c r="N75" s="23">
        <f t="shared" si="69"/>
        <v>0.9655777160637782</v>
      </c>
      <c r="O75" s="23">
        <f t="shared" si="69"/>
        <v>0.9654776516711303</v>
      </c>
      <c r="P75" s="23">
        <f t="shared" si="69"/>
        <v>0.9660477886614255</v>
      </c>
      <c r="Q75" s="23">
        <f t="shared" si="69"/>
        <v>0.9674398725495756</v>
      </c>
      <c r="R75" s="23">
        <f t="shared" si="69"/>
        <v>0.9698626356744404</v>
      </c>
      <c r="S75" s="23">
        <f t="shared" si="69"/>
        <v>0.9735311328145058</v>
      </c>
      <c r="T75" s="58">
        <f t="shared" si="69"/>
        <v>0.9785462916014116</v>
      </c>
      <c r="U75" s="23">
        <f t="shared" si="69"/>
        <v>0.9846866777697808</v>
      </c>
      <c r="V75" s="23">
        <f t="shared" si="69"/>
        <v>0.9911467048331557</v>
      </c>
      <c r="W75" s="23">
        <f t="shared" si="69"/>
        <v>0.9964785767395765</v>
      </c>
      <c r="X75" s="23">
        <f t="shared" si="69"/>
        <v>0.9993462676472261</v>
      </c>
      <c r="Y75" s="23">
        <f t="shared" si="69"/>
        <v>0.9999915885450493</v>
      </c>
      <c r="Z75" s="23">
        <f t="shared" si="69"/>
        <v>1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2.75">
      <c r="A76" s="66" t="s">
        <v>108</v>
      </c>
      <c r="B76" s="23">
        <f aca="true" t="shared" si="70" ref="B76:Z76">SIN(B74)</f>
        <v>0</v>
      </c>
      <c r="C76" s="23">
        <f t="shared" si="70"/>
        <v>0.024011418732669883</v>
      </c>
      <c r="D76" s="23">
        <f t="shared" si="70"/>
        <v>0.06463762272930151</v>
      </c>
      <c r="E76" s="23">
        <f t="shared" si="70"/>
        <v>0.10857629317892438</v>
      </c>
      <c r="F76" s="23">
        <f t="shared" si="70"/>
        <v>0.14772627292368667</v>
      </c>
      <c r="G76" s="23">
        <f t="shared" si="70"/>
        <v>0.17938043887448576</v>
      </c>
      <c r="H76" s="23">
        <f t="shared" si="70"/>
        <v>0.20376812197812585</v>
      </c>
      <c r="I76" s="23">
        <f t="shared" si="70"/>
        <v>0.22212186360205818</v>
      </c>
      <c r="J76" s="23">
        <f t="shared" si="70"/>
        <v>0.23575355978286974</v>
      </c>
      <c r="K76" s="23">
        <f t="shared" si="70"/>
        <v>0.24573626127733195</v>
      </c>
      <c r="L76" s="23">
        <f t="shared" si="70"/>
        <v>0.2528417317850967</v>
      </c>
      <c r="M76" s="23">
        <f t="shared" si="70"/>
        <v>0.25755810741680685</v>
      </c>
      <c r="N76" s="23">
        <f t="shared" si="70"/>
        <v>0.2601147328412171</v>
      </c>
      <c r="O76" s="23">
        <f t="shared" si="70"/>
        <v>0.26048590004758326</v>
      </c>
      <c r="P76" s="23">
        <f t="shared" si="70"/>
        <v>0.25836344560012686</v>
      </c>
      <c r="Q76" s="23">
        <f t="shared" si="70"/>
        <v>0.25310095416900524</v>
      </c>
      <c r="R76" s="23">
        <f t="shared" si="70"/>
        <v>0.2436523505378672</v>
      </c>
      <c r="S76" s="23">
        <f t="shared" si="70"/>
        <v>0.22855444305658387</v>
      </c>
      <c r="T76" s="58">
        <f t="shared" si="70"/>
        <v>0.20602707393234762</v>
      </c>
      <c r="U76" s="23">
        <f t="shared" si="70"/>
        <v>0.1743334351830192</v>
      </c>
      <c r="V76" s="23">
        <f t="shared" si="70"/>
        <v>0.13277126759347216</v>
      </c>
      <c r="W76" s="23">
        <f t="shared" si="70"/>
        <v>0.08384775548020353</v>
      </c>
      <c r="X76" s="23">
        <f t="shared" si="70"/>
        <v>0.036152971379385654</v>
      </c>
      <c r="Y76" s="23">
        <f t="shared" si="70"/>
        <v>0.004101565451000675</v>
      </c>
      <c r="Z76" s="23">
        <f t="shared" si="70"/>
        <v>0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2.75">
      <c r="A77" s="65" t="s">
        <v>62</v>
      </c>
      <c r="B77" s="71">
        <f>(B64*B69-B63*B68)/(B69^2)/B82</f>
        <v>0.06081416314719416</v>
      </c>
      <c r="C77" s="71">
        <f>(C64*C69-C63*C68)/(C69^2)/C82</f>
        <v>0.18184571234028754</v>
      </c>
      <c r="D77" s="71">
        <f>(D64*D69-D63*D68)/(D69^2)/D82</f>
        <v>0.21793693602949493</v>
      </c>
      <c r="E77" s="71">
        <f>(E64*E69-E63*E68)/(E69^2)/E82</f>
        <v>0.1986540428020452</v>
      </c>
      <c r="F77" s="71">
        <f>(F64*F69-F63*F68)/(F69^2)/F82</f>
        <v>0.16102501591934387</v>
      </c>
      <c r="G77" s="71">
        <f>(G64*G69-G63*G68)/(G69^2)/G82</f>
        <v>0.12407001328784159</v>
      </c>
      <c r="H77" s="71">
        <f>(H64*H69-H63*H68)/(H69^2)/H82</f>
        <v>0.09368377971273108</v>
      </c>
      <c r="I77" s="71">
        <f>(I64*I69-I63*I68)/(I69^2)/I82</f>
        <v>0.07020792277511545</v>
      </c>
      <c r="J77" s="71">
        <f>(J64*J69-J63*J68)/(J69^2)/J82</f>
        <v>0.052308515728537675</v>
      </c>
      <c r="K77" s="71">
        <f>(K64*K69-K63*K68)/(K69^2)/K82</f>
        <v>0.03840935731675586</v>
      </c>
      <c r="L77" s="71">
        <f>(L64*L69-L63*L68)/(L69^2)/L82</f>
        <v>0.02708614708948093</v>
      </c>
      <c r="M77" s="71">
        <f>(M64*M69-M63*M68)/(M69^2)/M82</f>
        <v>0.017081933984789827</v>
      </c>
      <c r="N77" s="71">
        <f>(N64*N69-N63*N68)/(N69^2)/N82</f>
        <v>0.007186963719903106</v>
      </c>
      <c r="O77" s="71">
        <f>(O64*O69-O63*O68)/(O69^2)/O82</f>
        <v>-0.003940769464078116</v>
      </c>
      <c r="P77" s="71">
        <f>(P64*P69-P63*P68)/(P69^2)/P82</f>
        <v>-0.017984491531091756</v>
      </c>
      <c r="Q77" s="71">
        <f>(Q64*Q69-Q63*Q68)/(Q69^2)/Q82</f>
        <v>-0.03715405059566172</v>
      </c>
      <c r="R77" s="71">
        <f>(R64*R69-R63*R68)/(R69^2)/R82</f>
        <v>-0.06423651017660396</v>
      </c>
      <c r="S77" s="71">
        <f>(S64*S69-S63*S68)/(S69^2)/S82</f>
        <v>-0.10239624262011615</v>
      </c>
      <c r="T77" s="71">
        <f>(T64*T69-T63*T68)/(T69^2)/T82</f>
        <v>-0.1545977199396741</v>
      </c>
      <c r="U77" s="71">
        <f>(U64*U69-U63*U68)/(U69^2)/U82</f>
        <v>-0.2218201553368914</v>
      </c>
      <c r="V77" s="71">
        <f>(V64*V69-V63*V68)/(V69^2)/V82</f>
        <v>-0.29726444791911727</v>
      </c>
      <c r="W77" s="71">
        <f>(W64*W69-W63*W68)/(W69^2)/W82</f>
        <v>-0.35296229933963663</v>
      </c>
      <c r="X77" s="71">
        <f>(X64*X69-X63*X68)/(X69^2)/X82</f>
        <v>-0.32732844524417876</v>
      </c>
      <c r="Y77" s="71">
        <f>(Y64*Y69-Y63*Y68)/(Y69^2)/Y82</f>
        <v>-0.16122588411798155</v>
      </c>
      <c r="Z77" s="71">
        <f>(Z64*Z69-Z63*Z68)/(Z69^2)/Z82</f>
        <v>0.09608751205497047</v>
      </c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12.75">
      <c r="A78" s="65" t="s">
        <v>219</v>
      </c>
      <c r="B78" s="71">
        <f>(B66*B69-B65*B68)/(B69^2)/B82</f>
        <v>0.6201113171634476</v>
      </c>
      <c r="C78" s="71">
        <f>(C66*C69-C65*C68)/(C69^2)/C82</f>
        <v>0.4533513884249938</v>
      </c>
      <c r="D78" s="71">
        <f>(D66*D69-D65*D68)/(D69^2)/D82</f>
        <v>0.2613011148336606</v>
      </c>
      <c r="E78" s="71">
        <f>(E66*E69-E65*E68)/(E69^2)/E82</f>
        <v>0.1203695225100887</v>
      </c>
      <c r="F78" s="71">
        <f>(F66*F69-F65*F68)/(F69^2)/F82</f>
        <v>0.03770555463587602</v>
      </c>
      <c r="G78" s="71">
        <f>(G66*G69-G65*G68)/(G69^2)/G82</f>
        <v>-0.0046057131795375</v>
      </c>
      <c r="H78" s="71">
        <f>(H66*H69-H65*H68)/(H69^2)/H82</f>
        <v>-0.023804358320011577</v>
      </c>
      <c r="I78" s="71">
        <f>(I66*I69-I65*I68)/(I69^2)/I82</f>
        <v>-0.031215965033914647</v>
      </c>
      <c r="J78" s="71">
        <f>(J66*J69-J65*J68)/(J69^2)/J82</f>
        <v>-0.03342627221868139</v>
      </c>
      <c r="K78" s="71">
        <f>(K66*K69-K65*K68)/(K69^2)/K82</f>
        <v>-0.03410971875189568</v>
      </c>
      <c r="L78" s="71">
        <f>(L66*L69-L65*L68)/(L69^2)/L82</f>
        <v>-0.03536750833953803</v>
      </c>
      <c r="M78" s="71">
        <f>(M66*M69-M65*M68)/(M69^2)/M82</f>
        <v>-0.03858692747831696</v>
      </c>
      <c r="N78" s="71">
        <f>(N66*N69-N65*N68)/(N69^2)/N82</f>
        <v>-0.04495092417446733</v>
      </c>
      <c r="O78" s="71">
        <f>(O66*O69-O65*O68)/(O69^2)/O82</f>
        <v>-0.05561142910798227</v>
      </c>
      <c r="P78" s="71">
        <f>(P66*P69-P65*P68)/(P69^2)/P82</f>
        <v>-0.07130647860163764</v>
      </c>
      <c r="Q78" s="71">
        <f>(Q66*Q69-Q65*Q68)/(Q69^2)/Q82</f>
        <v>-0.09094624107435095</v>
      </c>
      <c r="R78" s="71">
        <f>(R66*R69-R65*R68)/(R69^2)/R82</f>
        <v>-0.10899952457899019</v>
      </c>
      <c r="S78" s="71">
        <f>(S66*S69-S65*S68)/(S69^2)/S82</f>
        <v>-0.11301077327496975</v>
      </c>
      <c r="T78" s="71">
        <f>(T66*T69-T65*T68)/(T69^2)/T82</f>
        <v>-0.08288555427600496</v>
      </c>
      <c r="U78" s="71">
        <f>(U66*U69-U65*U68)/(U69^2)/U82</f>
        <v>0.010525095715974733</v>
      </c>
      <c r="V78" s="71">
        <f>(V66*V69-V65*V68)/(V69^2)/V82</f>
        <v>0.2096005069808307</v>
      </c>
      <c r="W78" s="71">
        <f>(W66*W69-W65*W68)/(W69^2)/W82</f>
        <v>0.5610987942604206</v>
      </c>
      <c r="X78" s="71">
        <f>(X66*X69-X65*X68)/(X69^2)/X82</f>
        <v>1.0513836646547028</v>
      </c>
      <c r="Y78" s="71">
        <f>(Y66*Y69-Y65*Y68)/(Y69^2)/Y82</f>
        <v>1.4874539825406214</v>
      </c>
      <c r="Z78" s="71">
        <f>(Z66*Z69-Z65*Z68)/(Z69^2)/Z82</f>
        <v>1.5626778403443944</v>
      </c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12.75">
      <c r="A79" s="65" t="s">
        <v>220</v>
      </c>
      <c r="B79" s="71">
        <f>-2*(B64*B69-B63*B68)/(B69^3)/B82*B63+2*(B64*B69-B63*B68)/(B69^2)/(B72^3)*B73*B77</f>
        <v>-0.017297842826073002</v>
      </c>
      <c r="C79" s="71">
        <f>-2*(C64*C69-C63*C68)/(C69^3)/C82*C63+2*(C64*C69-C63*C68)/(C69^2)/(C72^3)*C73*C77</f>
        <v>-0.16419580063722614</v>
      </c>
      <c r="D79" s="71">
        <f>-2*(D64*D69-D63*D68)/(D69^3)/D82*D63+2*(D64*D69-D63*D68)/(D69^2)/(D72^3)*D73*D77</f>
        <v>-0.26369242790113834</v>
      </c>
      <c r="E79" s="71">
        <f>-2*(E64*E69-E63*E68)/(E69^3)/E82*E63+2*(E64*E69-E63*E68)/(E69^2)/(E72^3)*E73*E77</f>
        <v>-0.25150485828528</v>
      </c>
      <c r="F79" s="71">
        <f>-2*(F64*F69-F63*F68)/(F69^3)/F82*F63+2*(F64*F69-F63*F68)/(F69^2)/(F72^3)*F73*F77</f>
        <v>-0.1904161289129908</v>
      </c>
      <c r="G79" s="71">
        <f>-2*(G64*G69-G63*G68)/(G69^3)/G82*G63+2*(G64*G69-G63*G68)/(G69^2)/(G72^3)*G73*G77</f>
        <v>-0.12891386411269665</v>
      </c>
      <c r="H79" s="71">
        <f>-2*(H64*H69-H63*H68)/(H69^3)/H82*H63+2*(H64*H69-H63*H68)/(H69^2)/(H72^3)*H73*H77</f>
        <v>-0.08240488716650152</v>
      </c>
      <c r="I79" s="71">
        <f>-2*(I64*I69-I63*I68)/(I69^3)/I82*I63+2*(I64*I69-I63*I68)/(I69^2)/(I72^3)*I73*I77</f>
        <v>-0.05091900881724881</v>
      </c>
      <c r="J79" s="71">
        <f>-2*(J64*J69-J63*J68)/(J69^3)/J82*J63+2*(J64*J69-J63*J68)/(J69^2)/(J72^3)*J73*J77</f>
        <v>-0.030537782155836808</v>
      </c>
      <c r="K79" s="71">
        <f>-2*(K64*K69-K63*K68)/(K69^3)/K82*K63+2*(K64*K69-K63*K68)/(K69^2)/(K72^3)*K73*K77</f>
        <v>-0.01749521936891996</v>
      </c>
      <c r="L79" s="71">
        <f>-2*(L64*L69-L63*L68)/(L69^3)/L82*L63+2*(L64*L69-L63*L68)/(L69^2)/(L72^3)*L73*L77</f>
        <v>-0.009105901694736518</v>
      </c>
      <c r="M79" s="71">
        <f>-2*(M64*M69-M63*M68)/(M69^3)/M82*M63+2*(M64*M69-M63*M68)/(M69^2)/(M72^3)*M73*M77</f>
        <v>-0.0037372443381707672</v>
      </c>
      <c r="N79" s="71">
        <f>-2*(N64*N69-N63*N68)/(N69^3)/N82*N63+2*(N64*N69-N63*N68)/(N69^2)/(N72^3)*N73*N77</f>
        <v>-0.0006732108731096298</v>
      </c>
      <c r="O79" s="71">
        <f>-2*(O64*O69-O63*O68)/(O69^3)/O82*O63+2*(O64*O69-O63*O68)/(O69^2)/(O72^3)*O73*O77</f>
        <v>-0.0002029244034704548</v>
      </c>
      <c r="P79" s="71">
        <f>-2*(P64*P69-P63*P68)/(P69^3)/P82*P63+2*(P64*P69-P63*P68)/(P69^2)/(P72^3)*P73*P77</f>
        <v>-0.004165316524782705</v>
      </c>
      <c r="Q79" s="71">
        <f>-2*(Q64*Q69-Q63*Q68)/(Q69^3)/Q82*Q63+2*(Q64*Q69-Q63*Q68)/(Q69^2)/(Q72^3)*Q73*Q77</f>
        <v>-0.017162475367145068</v>
      </c>
      <c r="R79" s="71">
        <f>-2*(R64*R69-R63*R68)/(R69^3)/R82*R63+2*(R64*R69-R63*R68)/(R69^2)/(R72^3)*R73*R77</f>
        <v>-0.048303024532865</v>
      </c>
      <c r="S79" s="71">
        <f>-2*(S64*S69-S63*S68)/(S69^3)/S82*S63+2*(S64*S69-S63*S68)/(S69^2)/(S72^3)*S73*S77</f>
        <v>-0.11225394872360078</v>
      </c>
      <c r="T79" s="71">
        <f>-2*(T64*T69-T63*T68)/(T69^3)/T82*T63+2*(T64*T69-T63*T68)/(T69^2)/(T72^3)*T73*T77</f>
        <v>-0.22694910170293706</v>
      </c>
      <c r="U79" s="71">
        <f>-2*(U64*U69-U63*U68)/(U69^3)/U82*U63+2*(U64*U69-U63*U68)/(U69^2)/(U72^3)*U73*U77</f>
        <v>-0.40304985371856916</v>
      </c>
      <c r="V79" s="71">
        <f>-2*(V64*V69-V63*V68)/(V69^3)/V82*V63+2*(V64*V69-V63*V68)/(V69^2)/(V72^3)*V73*V77</f>
        <v>-0.6132550314102025</v>
      </c>
      <c r="W79" s="71">
        <f>-2*(W64*W69-W63*W68)/(W69^3)/W82*W63+2*(W64*W69-W63*W68)/(W69^2)/(W72^3)*W73*W77</f>
        <v>-0.7328867476081465</v>
      </c>
      <c r="X79" s="71">
        <f>-2*(X64*X69-X63*X68)/(X69^3)/X82*X63+2*(X64*X69-X63*X68)/(X69^2)/(X72^3)*X73*X77</f>
        <v>-0.5492733395117565</v>
      </c>
      <c r="Y79" s="71">
        <f>-2*(Y64*Y69-Y63*Y68)/(Y69^3)/Y82*Y63+2*(Y64*Y69-Y63*Y68)/(Y69^2)/(Y72^3)*Y73*Y77</f>
        <v>-0.12278837931539768</v>
      </c>
      <c r="Z79" s="71">
        <f>-2*(Z64*Z69-Z63*Z68)/(Z69^3)/Z82*Z63+2*(Z64*Z69-Z63*Z68)/(Z69^2)/(Z72^3)*Z73*Z77</f>
        <v>-0.0431833543564146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12.75">
      <c r="A80" s="65" t="s">
        <v>64</v>
      </c>
      <c r="B80" s="71">
        <f>B78+B79</f>
        <v>0.6028134743373745</v>
      </c>
      <c r="C80" s="71">
        <f>C78+C79</f>
        <v>0.2891555877877676</v>
      </c>
      <c r="D80" s="71">
        <f>D78+D79</f>
        <v>-0.0023913130674777516</v>
      </c>
      <c r="E80" s="71">
        <f>E78+E79</f>
        <v>-0.13113533577519132</v>
      </c>
      <c r="F80" s="71">
        <f>F78+F79</f>
        <v>-0.1527105742771148</v>
      </c>
      <c r="G80" s="71">
        <f>G78+G79</f>
        <v>-0.13351957729223415</v>
      </c>
      <c r="H80" s="71">
        <f>H78+H79</f>
        <v>-0.10620924548651309</v>
      </c>
      <c r="I80" s="71">
        <f>I78+I79</f>
        <v>-0.08213497385116346</v>
      </c>
      <c r="J80" s="71">
        <f>J78+J79</f>
        <v>-0.0639640543745182</v>
      </c>
      <c r="K80" s="71">
        <f>K78+K79</f>
        <v>-0.05160493812081564</v>
      </c>
      <c r="L80" s="71">
        <f>L78+L79</f>
        <v>-0.044473410034274546</v>
      </c>
      <c r="M80" s="71">
        <f>M78+M79</f>
        <v>-0.04232417181648773</v>
      </c>
      <c r="N80" s="71">
        <f>N78+N79</f>
        <v>-0.04562413504757696</v>
      </c>
      <c r="O80" s="71">
        <f>O78+O79</f>
        <v>-0.055814353511452724</v>
      </c>
      <c r="P80" s="71">
        <f>P78+P79</f>
        <v>-0.07547179512642034</v>
      </c>
      <c r="Q80" s="71">
        <f>Q78+Q79</f>
        <v>-0.10810871644149603</v>
      </c>
      <c r="R80" s="71">
        <f>R78+R79</f>
        <v>-0.1573025491118552</v>
      </c>
      <c r="S80" s="71">
        <f>S78+S79</f>
        <v>-0.22526472199857053</v>
      </c>
      <c r="T80" s="71">
        <f>T78+T79</f>
        <v>-0.309834655978942</v>
      </c>
      <c r="U80" s="71">
        <f>U78+U79</f>
        <v>-0.39252475800259445</v>
      </c>
      <c r="V80" s="71">
        <f>V78+V79</f>
        <v>-0.4036545244293719</v>
      </c>
      <c r="W80" s="71">
        <f>W78+W79</f>
        <v>-0.1717879533477259</v>
      </c>
      <c r="X80" s="71">
        <f>X78+X79</f>
        <v>0.5021103251429463</v>
      </c>
      <c r="Y80" s="71">
        <f>Y78+Y79</f>
        <v>1.3646656032252238</v>
      </c>
      <c r="Z80" s="71">
        <f>Z78+Z79</f>
        <v>1.5194944859879798</v>
      </c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6" ht="12.75">
      <c r="A81" s="57" t="s">
        <v>118</v>
      </c>
      <c r="B81" s="1">
        <f aca="true" t="shared" si="71" ref="B81:Z81">POWER(B73,2)</f>
        <v>0.16292070669010414</v>
      </c>
      <c r="C81" s="1">
        <f t="shared" si="71"/>
        <v>0.14557999208579997</v>
      </c>
      <c r="D81" s="1">
        <f t="shared" si="71"/>
        <v>0.11809670756033296</v>
      </c>
      <c r="E81" s="1">
        <f t="shared" si="71"/>
        <v>0.09114932885229794</v>
      </c>
      <c r="F81" s="1">
        <f t="shared" si="71"/>
        <v>0.06972136431481316</v>
      </c>
      <c r="G81" s="1">
        <f t="shared" si="71"/>
        <v>0.054274329574717776</v>
      </c>
      <c r="H81" s="1">
        <f t="shared" si="71"/>
        <v>0.043569960104832266</v>
      </c>
      <c r="I81" s="1">
        <f t="shared" si="71"/>
        <v>0.036224491671781156</v>
      </c>
      <c r="J81" s="1">
        <f t="shared" si="71"/>
        <v>0.03117390804393016</v>
      </c>
      <c r="K81" s="1">
        <f t="shared" si="71"/>
        <v>0.027698448632350343</v>
      </c>
      <c r="L81" s="1">
        <f t="shared" si="71"/>
        <v>0.025341230780089534</v>
      </c>
      <c r="M81" s="1">
        <f t="shared" si="71"/>
        <v>0.02383062898093847</v>
      </c>
      <c r="N81" s="1">
        <f t="shared" si="71"/>
        <v>0.023029909801577667</v>
      </c>
      <c r="O81" s="1">
        <f t="shared" si="71"/>
        <v>0.022914726276282955</v>
      </c>
      <c r="P81" s="1">
        <f t="shared" si="71"/>
        <v>0.023577022814495505</v>
      </c>
      <c r="Q81" s="1">
        <f t="shared" si="71"/>
        <v>0.025257081222481572</v>
      </c>
      <c r="R81" s="1">
        <f t="shared" si="71"/>
        <v>0.028408224824478908</v>
      </c>
      <c r="S81" s="1">
        <f t="shared" si="71"/>
        <v>0.03379770120197691</v>
      </c>
      <c r="T81" s="18">
        <f t="shared" si="71"/>
        <v>0.04263256594009622</v>
      </c>
      <c r="U81" s="1">
        <f t="shared" si="71"/>
        <v>0.056621238711290725</v>
      </c>
      <c r="V81" s="1">
        <f t="shared" si="71"/>
        <v>0.07761001470151127</v>
      </c>
      <c r="W81" s="1">
        <f t="shared" si="71"/>
        <v>0.1059495893304336</v>
      </c>
      <c r="X81" s="1">
        <f t="shared" si="71"/>
        <v>0.13711721211033953</v>
      </c>
      <c r="Y81" s="1">
        <f t="shared" si="71"/>
        <v>0.15990271205629167</v>
      </c>
      <c r="Z81" s="1">
        <f t="shared" si="71"/>
        <v>0.16292070669010442</v>
      </c>
    </row>
    <row r="82" spans="1:26" ht="12.75">
      <c r="A82" s="57" t="s">
        <v>111</v>
      </c>
      <c r="B82" s="1">
        <f aca="true" t="shared" si="72" ref="B82:Z82">POWER(B72,2)</f>
        <v>0.8370792933098959</v>
      </c>
      <c r="C82" s="1">
        <f t="shared" si="72"/>
        <v>0.8544200079142</v>
      </c>
      <c r="D82" s="1">
        <f t="shared" si="72"/>
        <v>0.881903292439667</v>
      </c>
      <c r="E82" s="1">
        <f t="shared" si="72"/>
        <v>0.908850671147702</v>
      </c>
      <c r="F82" s="1">
        <f t="shared" si="72"/>
        <v>0.930278635685187</v>
      </c>
      <c r="G82" s="1">
        <f t="shared" si="72"/>
        <v>0.9457256704252821</v>
      </c>
      <c r="H82" s="1">
        <f t="shared" si="72"/>
        <v>0.9564300398951677</v>
      </c>
      <c r="I82" s="1">
        <f t="shared" si="72"/>
        <v>0.9637755083282189</v>
      </c>
      <c r="J82" s="1">
        <f t="shared" si="72"/>
        <v>0.9688260919560698</v>
      </c>
      <c r="K82" s="1">
        <f t="shared" si="72"/>
        <v>0.9723015513676496</v>
      </c>
      <c r="L82" s="1">
        <f t="shared" si="72"/>
        <v>0.9746587692199103</v>
      </c>
      <c r="M82" s="1">
        <f t="shared" si="72"/>
        <v>0.9761693710190614</v>
      </c>
      <c r="N82" s="1">
        <f t="shared" si="72"/>
        <v>0.9769700901984223</v>
      </c>
      <c r="O82" s="1">
        <f t="shared" si="72"/>
        <v>0.977085273723717</v>
      </c>
      <c r="P82" s="1">
        <f t="shared" si="72"/>
        <v>0.9764229771855045</v>
      </c>
      <c r="Q82" s="1">
        <f t="shared" si="72"/>
        <v>0.9747429187775184</v>
      </c>
      <c r="R82" s="1">
        <f t="shared" si="72"/>
        <v>0.9715917751755212</v>
      </c>
      <c r="S82" s="1">
        <f t="shared" si="72"/>
        <v>0.9662022987980231</v>
      </c>
      <c r="T82" s="18">
        <f t="shared" si="72"/>
        <v>0.9573674340599038</v>
      </c>
      <c r="U82" s="1">
        <f t="shared" si="72"/>
        <v>0.9433787612887092</v>
      </c>
      <c r="V82" s="1">
        <f t="shared" si="72"/>
        <v>0.9223899852984886</v>
      </c>
      <c r="W82" s="1">
        <f t="shared" si="72"/>
        <v>0.8940504106695664</v>
      </c>
      <c r="X82" s="1">
        <f t="shared" si="72"/>
        <v>0.8628827878896604</v>
      </c>
      <c r="Y82" s="1">
        <f t="shared" si="72"/>
        <v>0.8400972879437083</v>
      </c>
      <c r="Z82" s="1">
        <f t="shared" si="72"/>
        <v>0.8370792933098955</v>
      </c>
    </row>
    <row r="83" spans="1:256" ht="12.75">
      <c r="A83" s="66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58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ht="12.75">
      <c r="A84" s="42" t="s">
        <v>112</v>
      </c>
    </row>
    <row r="85" spans="1:26" ht="12.75">
      <c r="A85" s="68" t="s">
        <v>114</v>
      </c>
      <c r="B85" s="1">
        <f aca="true" t="shared" si="73" ref="B85:Z85">$B$9+($F$9-$B$9)*B75-($G$9-$B$10)*B76</f>
        <v>0.8828583107299561</v>
      </c>
      <c r="C85" s="1">
        <f t="shared" si="73"/>
        <v>0.8404320945244145</v>
      </c>
      <c r="D85" s="1">
        <f t="shared" si="73"/>
        <v>0.7740632196040536</v>
      </c>
      <c r="E85" s="1">
        <f t="shared" si="73"/>
        <v>0.7099853041346154</v>
      </c>
      <c r="F85" s="1">
        <f t="shared" si="73"/>
        <v>0.659707109811017</v>
      </c>
      <c r="G85" s="1">
        <f t="shared" si="73"/>
        <v>0.6238207502306347</v>
      </c>
      <c r="H85" s="1">
        <f t="shared" si="73"/>
        <v>0.5991241430963825</v>
      </c>
      <c r="I85" s="1">
        <f t="shared" si="73"/>
        <v>0.5822569061061926</v>
      </c>
      <c r="J85" s="1">
        <f t="shared" si="73"/>
        <v>0.5706966278984213</v>
      </c>
      <c r="K85" s="1">
        <f t="shared" si="73"/>
        <v>0.5627591438828896</v>
      </c>
      <c r="L85" s="1">
        <f t="shared" si="73"/>
        <v>0.5573836451137056</v>
      </c>
      <c r="M85" s="1">
        <f t="shared" si="73"/>
        <v>0.5539422222449701</v>
      </c>
      <c r="N85" s="1">
        <f t="shared" si="73"/>
        <v>0.552119119567381</v>
      </c>
      <c r="O85" s="1">
        <f t="shared" si="73"/>
        <v>0.551856927558954</v>
      </c>
      <c r="P85" s="1">
        <f t="shared" si="73"/>
        <v>0.5533647228486946</v>
      </c>
      <c r="Q85" s="1">
        <f t="shared" si="73"/>
        <v>0.5571918671582554</v>
      </c>
      <c r="R85" s="1">
        <f t="shared" si="73"/>
        <v>0.5643790234845019</v>
      </c>
      <c r="S85" s="1">
        <f t="shared" si="73"/>
        <v>0.5766984558296312</v>
      </c>
      <c r="T85" s="18">
        <f t="shared" si="73"/>
        <v>0.5969680287655135</v>
      </c>
      <c r="U85" s="1">
        <f t="shared" si="73"/>
        <v>0.6292540778379303</v>
      </c>
      <c r="V85" s="1">
        <f t="shared" si="73"/>
        <v>0.6781488685640269</v>
      </c>
      <c r="W85" s="1">
        <f t="shared" si="73"/>
        <v>0.745059246469027</v>
      </c>
      <c r="X85" s="1">
        <f t="shared" si="73"/>
        <v>0.819883200822539</v>
      </c>
      <c r="Y85" s="1">
        <f t="shared" si="73"/>
        <v>0.8754430442943215</v>
      </c>
      <c r="Z85" s="1">
        <f t="shared" si="73"/>
        <v>0.8828583107299561</v>
      </c>
    </row>
    <row r="86" spans="1:26" ht="12.75">
      <c r="A86" s="6" t="s">
        <v>113</v>
      </c>
      <c r="B86" s="1">
        <f>$B$10+($F$9-$B$9)*B76+($G$9-$B$10)*B75</f>
        <v>2.316354676398475</v>
      </c>
      <c r="C86" s="1">
        <f>$B$10+($F$9-$B$9)*C76+($G$9-$B$10)*C75</f>
        <v>2.216972579786133</v>
      </c>
      <c r="D86" s="1">
        <f>$B$10+($F$9-$B$9)*D76+($G$9-$B$10)*D75</f>
        <v>2.046434068460968</v>
      </c>
      <c r="E86" s="1">
        <f>$B$10+($F$9-$B$9)*E76+($G$9-$B$10)*E75</f>
        <v>1.858592620787789</v>
      </c>
      <c r="F86" s="1">
        <f>$B$10+($F$9-$B$9)*F76+($G$9-$B$10)*F75</f>
        <v>1.6882161534733342</v>
      </c>
      <c r="G86" s="1">
        <f>$B$10+($F$9-$B$9)*G76+($G$9-$B$10)*G75</f>
        <v>1.5483583232311529</v>
      </c>
      <c r="H86" s="1">
        <f>$B$10+($F$9-$B$9)*H76+($G$9-$B$10)*H75</f>
        <v>1.4393038337635238</v>
      </c>
      <c r="I86" s="1">
        <f>$B$10+($F$9-$B$9)*I76+($G$9-$B$10)*I75</f>
        <v>1.3564729746778754</v>
      </c>
      <c r="J86" s="1">
        <f>$B$10+($F$9-$B$9)*J76+($G$9-$B$10)*J75</f>
        <v>1.294526046073749</v>
      </c>
      <c r="K86" s="1">
        <f>$B$10+($F$9-$B$9)*K76+($G$9-$B$10)*K75</f>
        <v>1.248928290829699</v>
      </c>
      <c r="L86" s="1">
        <f>$B$10+($F$9-$B$9)*L76+($G$9-$B$10)*L75</f>
        <v>1.2163518153092188</v>
      </c>
      <c r="M86" s="1">
        <f>$B$10+($F$9-$B$9)*M76+($G$9-$B$10)*M75</f>
        <v>1.1946727552337173</v>
      </c>
      <c r="N86" s="1">
        <f>$B$10+($F$9-$B$9)*N76+($G$9-$B$10)*N75</f>
        <v>1.1829023894246877</v>
      </c>
      <c r="O86" s="1">
        <f>$B$10+($F$9-$B$9)*O76+($G$9-$B$10)*O75</f>
        <v>1.181192489018141</v>
      </c>
      <c r="P86" s="1">
        <f>$B$10+($F$9-$B$9)*P76+($G$9-$B$10)*P75</f>
        <v>1.1909665056958505</v>
      </c>
      <c r="Q86" s="1">
        <f>$B$10+($F$9-$B$9)*Q76+($G$9-$B$10)*Q75</f>
        <v>1.2151614466365281</v>
      </c>
      <c r="R86" s="1">
        <f>$B$10+($F$9-$B$9)*R76+($G$9-$B$10)*R75</f>
        <v>1.258463283683329</v>
      </c>
      <c r="S86" s="1">
        <f>$B$10+($F$9-$B$9)*S76+($G$9-$B$10)*S75</f>
        <v>1.3272867999309745</v>
      </c>
      <c r="T86" s="1">
        <f>$B$10+($F$9-$B$9)*T76+($G$9-$B$10)*T75</f>
        <v>1.4291444776174198</v>
      </c>
      <c r="U86" s="1">
        <f>$B$10+($F$9-$B$9)*U76+($G$9-$B$10)*U75</f>
        <v>1.5707847981287544</v>
      </c>
      <c r="V86" s="1">
        <f>$B$10+($F$9-$B$9)*V76+($G$9-$B$10)*V75</f>
        <v>1.7536358313743285</v>
      </c>
      <c r="W86" s="1">
        <f>$B$10+($F$9-$B$9)*W76+($G$9-$B$10)*W75</f>
        <v>1.9647454331525598</v>
      </c>
      <c r="X86" s="1">
        <f>$B$10+($F$9-$B$9)*X76+($G$9-$B$10)*X75</f>
        <v>2.166320360925346</v>
      </c>
      <c r="Y86" s="1">
        <f>$B$10+($F$9-$B$9)*Y76+($G$9-$B$10)*Y75</f>
        <v>2.2994526721033557</v>
      </c>
      <c r="Z86" s="1">
        <f>$B$10+($F$9-$B$9)*Z76+($G$9-$B$10)*Z75</f>
        <v>2.316354676398475</v>
      </c>
    </row>
    <row r="87" spans="1:26" ht="13.5" customHeight="1">
      <c r="A87" s="6" t="s">
        <v>46</v>
      </c>
      <c r="B87" s="1">
        <f aca="true" t="shared" si="74" ref="B87:Z87">-B77*(B86-$B$10)</f>
        <v>-0.11046008962366591</v>
      </c>
      <c r="C87" s="1">
        <f t="shared" si="74"/>
        <v>-0.31222410183995053</v>
      </c>
      <c r="D87" s="1">
        <f t="shared" si="74"/>
        <v>-0.3370251026520096</v>
      </c>
      <c r="E87" s="1">
        <f t="shared" si="74"/>
        <v>-0.2698899166405202</v>
      </c>
      <c r="F87" s="1">
        <f t="shared" si="74"/>
        <v>-0.19133252502866518</v>
      </c>
      <c r="G87" s="1">
        <f t="shared" si="74"/>
        <v>-0.13006983109370845</v>
      </c>
      <c r="H87" s="1">
        <f t="shared" si="74"/>
        <v>-0.08799753344562573</v>
      </c>
      <c r="I87" s="1">
        <f t="shared" si="74"/>
        <v>-0.060131188465157685</v>
      </c>
      <c r="J87" s="1">
        <f t="shared" si="74"/>
        <v>-0.04156047817778155</v>
      </c>
      <c r="K87" s="1">
        <f t="shared" si="74"/>
        <v>-0.028765854327105163</v>
      </c>
      <c r="L87" s="1">
        <f t="shared" si="74"/>
        <v>-0.019403210637282176</v>
      </c>
      <c r="M87" s="1">
        <f t="shared" si="74"/>
        <v>-0.01186635414593442</v>
      </c>
      <c r="N87" s="1">
        <f t="shared" si="74"/>
        <v>-0.004907994697030373</v>
      </c>
      <c r="O87" s="1">
        <f t="shared" si="74"/>
        <v>0.0026844225598820575</v>
      </c>
      <c r="P87" s="1">
        <f t="shared" si="74"/>
        <v>0.012426681269955086</v>
      </c>
      <c r="Q87" s="1">
        <f t="shared" si="74"/>
        <v>0.026571144572400198</v>
      </c>
      <c r="R87" s="1">
        <f t="shared" si="74"/>
        <v>0.04872103444090462</v>
      </c>
      <c r="S87" s="1">
        <f t="shared" si="74"/>
        <v>0.08471105988215155</v>
      </c>
      <c r="T87" s="18">
        <f t="shared" si="74"/>
        <v>0.14364361773419268</v>
      </c>
      <c r="U87" s="1">
        <f t="shared" si="74"/>
        <v>0.23752165025330219</v>
      </c>
      <c r="V87" s="1">
        <f t="shared" si="74"/>
        <v>0.37266136330511335</v>
      </c>
      <c r="W87" s="1">
        <f t="shared" si="74"/>
        <v>0.5169999160327595</v>
      </c>
      <c r="X87" s="1">
        <f t="shared" si="74"/>
        <v>0.5454340530204123</v>
      </c>
      <c r="Y87" s="1">
        <f t="shared" si="74"/>
        <v>0.29011834798832786</v>
      </c>
      <c r="Z87" s="1">
        <f t="shared" si="74"/>
        <v>-0.17452900186454046</v>
      </c>
    </row>
    <row r="88" spans="1:26" ht="12.75">
      <c r="A88" s="6" t="s">
        <v>47</v>
      </c>
      <c r="B88" s="1">
        <f aca="true" t="shared" si="75" ref="B88:Z88">B77*(B85-$B$9)</f>
        <v>-0.250380526391383</v>
      </c>
      <c r="C88" s="1">
        <f t="shared" si="75"/>
        <v>-0.7563995887990056</v>
      </c>
      <c r="D88" s="1">
        <f t="shared" si="75"/>
        <v>-0.920987713773841</v>
      </c>
      <c r="E88" s="1">
        <f t="shared" si="75"/>
        <v>-0.852228763013845</v>
      </c>
      <c r="F88" s="1">
        <f t="shared" si="75"/>
        <v>-0.698895731737296</v>
      </c>
      <c r="G88" s="1">
        <f t="shared" si="75"/>
        <v>-0.5429526176688618</v>
      </c>
      <c r="H88" s="1">
        <f t="shared" si="75"/>
        <v>-0.4122906843212351</v>
      </c>
      <c r="I88" s="1">
        <f t="shared" si="75"/>
        <v>-0.310160565976396</v>
      </c>
      <c r="J88" s="1">
        <f t="shared" si="75"/>
        <v>-0.2316902851060404</v>
      </c>
      <c r="K88" s="1">
        <f t="shared" si="75"/>
        <v>-0.17043156954310978</v>
      </c>
      <c r="L88" s="1">
        <f t="shared" si="75"/>
        <v>-0.12033336005058379</v>
      </c>
      <c r="M88" s="1">
        <f t="shared" si="75"/>
        <v>-0.07594726545217279</v>
      </c>
      <c r="N88" s="1">
        <f t="shared" si="75"/>
        <v>-0.03196675851811992</v>
      </c>
      <c r="O88" s="1">
        <f t="shared" si="75"/>
        <v>0.017529106391726286</v>
      </c>
      <c r="P88" s="1">
        <f t="shared" si="75"/>
        <v>0.07997047448378149</v>
      </c>
      <c r="Q88" s="1">
        <f t="shared" si="75"/>
        <v>0.16506831815441955</v>
      </c>
      <c r="R88" s="1">
        <f t="shared" si="75"/>
        <v>0.2849288119974958</v>
      </c>
      <c r="S88" s="1">
        <f t="shared" si="75"/>
        <v>0.4529294580988035</v>
      </c>
      <c r="T88" s="18">
        <f t="shared" si="75"/>
        <v>0.6806987035743405</v>
      </c>
      <c r="U88" s="1">
        <f t="shared" si="75"/>
        <v>0.9695195393920749</v>
      </c>
      <c r="V88" s="1">
        <f t="shared" si="75"/>
        <v>1.2847326905749268</v>
      </c>
      <c r="W88" s="1">
        <f t="shared" si="75"/>
        <v>1.5018336719202183</v>
      </c>
      <c r="X88" s="1">
        <f t="shared" si="75"/>
        <v>1.3682711328138313</v>
      </c>
      <c r="Y88" s="1">
        <f t="shared" si="75"/>
        <v>0.6649853417786185</v>
      </c>
      <c r="Z88" s="1">
        <f t="shared" si="75"/>
        <v>-0.39560590169975685</v>
      </c>
    </row>
    <row r="89" spans="1:26" ht="12.75">
      <c r="A89" s="6" t="s">
        <v>48</v>
      </c>
      <c r="B89" s="1">
        <f aca="true" t="shared" si="76" ref="B89:Z89">-B80*(B86-$B$10)-B163*(B85-$B$9)</f>
        <v>-1.0796963909278563</v>
      </c>
      <c r="C89" s="1">
        <f t="shared" si="76"/>
        <v>-0.35892419348448323</v>
      </c>
      <c r="D89" s="1">
        <f t="shared" si="76"/>
        <v>0.20441524845658388</v>
      </c>
      <c r="E89" s="1">
        <f t="shared" si="76"/>
        <v>0.3474581886735903</v>
      </c>
      <c r="F89" s="1">
        <f t="shared" si="76"/>
        <v>0.2939928674912168</v>
      </c>
      <c r="G89" s="1">
        <f t="shared" si="76"/>
        <v>0.20734049865746298</v>
      </c>
      <c r="H89" s="1">
        <f t="shared" si="76"/>
        <v>0.1383877011141747</v>
      </c>
      <c r="I89" s="1">
        <f t="shared" si="76"/>
        <v>0.09212211444335239</v>
      </c>
      <c r="J89" s="1">
        <f t="shared" si="76"/>
        <v>0.06294048213565093</v>
      </c>
      <c r="K89" s="1">
        <f t="shared" si="76"/>
        <v>0.04519456515783167</v>
      </c>
      <c r="L89" s="1">
        <f t="shared" si="76"/>
        <v>0.03511797510114537</v>
      </c>
      <c r="M89" s="1">
        <f t="shared" si="76"/>
        <v>0.030698775223524103</v>
      </c>
      <c r="N89" s="1">
        <f t="shared" si="76"/>
        <v>0.031386574773137575</v>
      </c>
      <c r="O89" s="1">
        <f t="shared" si="76"/>
        <v>0.038089396558605985</v>
      </c>
      <c r="P89" s="1">
        <f t="shared" si="76"/>
        <v>0.05358671087818674</v>
      </c>
      <c r="Q89" s="1">
        <f t="shared" si="76"/>
        <v>0.0834481426887686</v>
      </c>
      <c r="R89" s="1">
        <f t="shared" si="76"/>
        <v>0.13761104046262063</v>
      </c>
      <c r="S89" s="1">
        <f t="shared" si="76"/>
        <v>0.23273680568082084</v>
      </c>
      <c r="T89" s="18">
        <f t="shared" si="76"/>
        <v>0.39311562711581216</v>
      </c>
      <c r="U89" s="1">
        <f t="shared" si="76"/>
        <v>0.6353685185884477</v>
      </c>
      <c r="V89" s="1">
        <f t="shared" si="76"/>
        <v>0.8879411293084225</v>
      </c>
      <c r="W89" s="1">
        <f t="shared" si="76"/>
        <v>0.7817162862033562</v>
      </c>
      <c r="X89" s="1">
        <f t="shared" si="76"/>
        <v>-0.3888025956400944</v>
      </c>
      <c r="Y89" s="1">
        <f t="shared" si="76"/>
        <v>-2.3484383165974108</v>
      </c>
      <c r="Z89" s="1">
        <f t="shared" si="76"/>
        <v>-2.7219281285373715</v>
      </c>
    </row>
    <row r="90" spans="1:26" ht="12.75">
      <c r="A90" s="6" t="s">
        <v>49</v>
      </c>
      <c r="B90" s="1">
        <f aca="true" t="shared" si="77" ref="B90:Z90">B80*(B85-$B$9)+B163*(B86-$B$10)</f>
        <v>-2.4751509481364953</v>
      </c>
      <c r="C90" s="1">
        <f t="shared" si="77"/>
        <v>-1.1459856884420339</v>
      </c>
      <c r="D90" s="1">
        <f t="shared" si="77"/>
        <v>0.08355575608230065</v>
      </c>
      <c r="E90" s="1">
        <f t="shared" si="77"/>
        <v>0.6161872406749588</v>
      </c>
      <c r="F90" s="1">
        <f t="shared" si="77"/>
        <v>0.6936179426802669</v>
      </c>
      <c r="G90" s="1">
        <f t="shared" si="77"/>
        <v>0.6004433692563959</v>
      </c>
      <c r="H90" s="1">
        <f t="shared" si="77"/>
        <v>0.47565764578012865</v>
      </c>
      <c r="I90" s="1">
        <f t="shared" si="77"/>
        <v>0.3670728993342635</v>
      </c>
      <c r="J90" s="1">
        <f t="shared" si="77"/>
        <v>0.28549016866079024</v>
      </c>
      <c r="K90" s="1">
        <f t="shared" si="77"/>
        <v>0.23008841778445002</v>
      </c>
      <c r="L90" s="1">
        <f t="shared" si="77"/>
        <v>0.19810385699316196</v>
      </c>
      <c r="M90" s="1">
        <f t="shared" si="77"/>
        <v>0.1883784135698965</v>
      </c>
      <c r="N90" s="1">
        <f t="shared" si="77"/>
        <v>0.20296599154421832</v>
      </c>
      <c r="O90" s="1">
        <f t="shared" si="77"/>
        <v>0.2482808086051967</v>
      </c>
      <c r="P90" s="1">
        <f t="shared" si="77"/>
        <v>0.33581903418313575</v>
      </c>
      <c r="Q90" s="1">
        <f t="shared" si="77"/>
        <v>0.48129351028718814</v>
      </c>
      <c r="R90" s="1">
        <f t="shared" si="77"/>
        <v>0.700864155724582</v>
      </c>
      <c r="S90" s="1">
        <f t="shared" si="77"/>
        <v>1.005087886903686</v>
      </c>
      <c r="T90" s="18">
        <f t="shared" si="77"/>
        <v>1.3864188718573123</v>
      </c>
      <c r="U90" s="1">
        <f t="shared" si="77"/>
        <v>1.7683130747425553</v>
      </c>
      <c r="V90" s="1">
        <f t="shared" si="77"/>
        <v>1.8553137375380104</v>
      </c>
      <c r="W90" s="1">
        <f t="shared" si="77"/>
        <v>0.9134290427862384</v>
      </c>
      <c r="X90" s="1">
        <f t="shared" si="77"/>
        <v>-1.9203437246120845</v>
      </c>
      <c r="Y90" s="1">
        <f t="shared" si="77"/>
        <v>-5.581866418841615</v>
      </c>
      <c r="Z90" s="1">
        <f t="shared" si="77"/>
        <v>-6.239204037306467</v>
      </c>
    </row>
    <row r="91" spans="1:26" ht="12.75">
      <c r="A91" s="30" t="s">
        <v>222</v>
      </c>
      <c r="B91" s="30">
        <f>(B85-$B$9)^2+(B86-$B$10)^2-$B$7^2</f>
        <v>0</v>
      </c>
      <c r="C91" s="30">
        <f>(C85-$B$9)^2+(C86-$B$10)^2-$B$7^2</f>
        <v>0</v>
      </c>
      <c r="D91" s="30">
        <f>(D85-$B$9)^2+(D86-$B$10)^2-$B$7^2</f>
        <v>0</v>
      </c>
      <c r="E91" s="30">
        <f>(E85-$B$9)^2+(E86-$B$10)^2-$B$7^2</f>
        <v>0</v>
      </c>
      <c r="F91" s="30">
        <f>(F85-$B$9)^2+(F86-$B$10)^2-$B$7^2</f>
        <v>0</v>
      </c>
      <c r="G91" s="30">
        <f>(G85-$B$9)^2+(G86-$B$10)^2-$B$7^2</f>
        <v>0</v>
      </c>
      <c r="H91" s="30">
        <f>(H85-$B$9)^2+(H86-$B$10)^2-$B$7^2</f>
        <v>0</v>
      </c>
      <c r="I91" s="30">
        <f>(I85-$B$9)^2+(I86-$B$10)^2-$B$7^2</f>
        <v>0</v>
      </c>
      <c r="J91" s="30">
        <f>(J85-$B$9)^2+(J86-$B$10)^2-$B$7^2</f>
        <v>0</v>
      </c>
      <c r="K91" s="30">
        <f>(K85-$B$9)^2+(K86-$B$10)^2-$B$7^2</f>
        <v>0</v>
      </c>
      <c r="L91" s="30">
        <f>(L85-$B$9)^2+(L86-$B$10)^2-$B$7^2</f>
        <v>0</v>
      </c>
      <c r="M91" s="30">
        <f>(M85-$B$9)^2+(M86-$B$10)^2-$B$7^2</f>
        <v>0</v>
      </c>
      <c r="N91" s="30">
        <f>(N85-$B$9)^2+(N86-$B$10)^2-$B$7^2</f>
        <v>0</v>
      </c>
      <c r="O91" s="30">
        <f>(O85-$B$9)^2+(O86-$B$10)^2-$B$7^2</f>
        <v>0</v>
      </c>
      <c r="P91" s="30">
        <f>(P85-$B$9)^2+(P86-$B$10)^2-$B$7^2</f>
        <v>0</v>
      </c>
      <c r="Q91" s="30">
        <f>(Q85-$B$9)^2+(Q86-$B$10)^2-$B$7^2</f>
        <v>0</v>
      </c>
      <c r="R91" s="30">
        <f>(R85-$B$9)^2+(R86-$B$10)^2-$B$7^2</f>
        <v>0</v>
      </c>
      <c r="S91" s="30">
        <f>(S85-$B$9)^2+(S86-$B$10)^2-$B$7^2</f>
        <v>0</v>
      </c>
      <c r="T91" s="30">
        <f>(T85-$B$9)^2+(T86-$B$10)^2-$B$7^2</f>
        <v>0</v>
      </c>
      <c r="U91" s="30">
        <f>(U85-$B$9)^2+(U86-$B$10)^2-$B$7^2</f>
        <v>0</v>
      </c>
      <c r="V91" s="30">
        <f>(V85-$B$9)^2+(V86-$B$10)^2-$B$7^2</f>
        <v>0</v>
      </c>
      <c r="W91" s="30">
        <f>(W85-$B$9)^2+(W86-$B$10)^2-$B$7^2</f>
        <v>0</v>
      </c>
      <c r="X91" s="30">
        <f>(X85-$B$9)^2+(X86-$B$10)^2-$B$7^2</f>
        <v>0</v>
      </c>
      <c r="Y91" s="30">
        <f>(Y85-$B$9)^2+(Y86-$B$10)^2-$B$7^2</f>
        <v>0</v>
      </c>
      <c r="Z91" s="30">
        <f>(Z85-$B$9)^2+(Z86-$B$10)^2-$B$7^2</f>
        <v>0</v>
      </c>
    </row>
    <row r="92" spans="1:256" ht="12.75">
      <c r="A92" s="30" t="s">
        <v>221</v>
      </c>
      <c r="B92" s="24">
        <f>(B86-$B$12)/$B$8</f>
        <v>0.10545155879949168</v>
      </c>
      <c r="C92" s="24">
        <f>(C86-$B$12)/$B$8</f>
        <v>0.07232419326204435</v>
      </c>
      <c r="D92" s="24">
        <f>(D86-$B$12)/$B$8</f>
        <v>0.015478022820322698</v>
      </c>
      <c r="E92" s="24">
        <f>(E86-$B$12)/$B$8</f>
        <v>-0.04713579307073701</v>
      </c>
      <c r="F92" s="24">
        <f>(F86-$B$12)/$B$8</f>
        <v>-0.10392794884222194</v>
      </c>
      <c r="G92" s="24">
        <f>(G86-$B$12)/$B$8</f>
        <v>-0.15054722558961572</v>
      </c>
      <c r="H92" s="24">
        <f>(H86-$B$12)/$B$8</f>
        <v>-0.1868987220788254</v>
      </c>
      <c r="I92" s="24">
        <f>(I86-$B$12)/$B$8</f>
        <v>-0.2145090084407082</v>
      </c>
      <c r="J92" s="24">
        <f>(J86-$B$12)/$B$8</f>
        <v>-0.23515798464208362</v>
      </c>
      <c r="K92" s="24">
        <f>(K86-$B$12)/$B$8</f>
        <v>-0.2503572363901003</v>
      </c>
      <c r="L92" s="24">
        <f>(L86-$B$12)/$B$8</f>
        <v>-0.2612160615635937</v>
      </c>
      <c r="M92" s="24">
        <f>(M86-$B$12)/$B$8</f>
        <v>-0.26844241492209425</v>
      </c>
      <c r="N92" s="24">
        <f>(N86-$B$12)/$B$8</f>
        <v>-0.2723658701917708</v>
      </c>
      <c r="O92" s="24">
        <f>(O86-$B$12)/$B$8</f>
        <v>-0.272935836993953</v>
      </c>
      <c r="P92" s="24">
        <f>(P86-$B$12)/$B$8</f>
        <v>-0.2696778314347165</v>
      </c>
      <c r="Q92" s="24">
        <f>(Q86-$B$12)/$B$8</f>
        <v>-0.2616128511211573</v>
      </c>
      <c r="R92" s="24">
        <f>(R86-$B$12)/$B$8</f>
        <v>-0.24717890543889035</v>
      </c>
      <c r="S92" s="24">
        <f>(S86-$B$12)/$B$8</f>
        <v>-0.2242377333563418</v>
      </c>
      <c r="T92" s="24">
        <f>(T86-$B$12)/$B$8</f>
        <v>-0.19028517412752674</v>
      </c>
      <c r="U92" s="24">
        <f>(U86-$B$12)/$B$8</f>
        <v>-0.14307173395708186</v>
      </c>
      <c r="V92" s="24">
        <f>(V86-$B$12)/$B$8</f>
        <v>-0.08212138954189048</v>
      </c>
      <c r="W92" s="24">
        <f>(W86-$B$12)/$B$8</f>
        <v>-0.011751522282480073</v>
      </c>
      <c r="X92" s="24">
        <f>(X86-$B$12)/$B$8</f>
        <v>0.055440120308448616</v>
      </c>
      <c r="Y92" s="24">
        <f>(Y86-$B$12)/$B$8</f>
        <v>0.09981755736778523</v>
      </c>
      <c r="Z92" s="24">
        <f>(Z86-$B$12)/$B$8</f>
        <v>0.10545155879949168</v>
      </c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12.75">
      <c r="A93" s="57" t="s">
        <v>225</v>
      </c>
      <c r="B93" s="25">
        <f>PI()-ASIN(B92)</f>
        <v>3.0359446728577004</v>
      </c>
      <c r="C93" s="25">
        <f>PI()-ASIN(C92)</f>
        <v>3.0692052593502384</v>
      </c>
      <c r="D93" s="25">
        <f>PI()-ASIN(D92)</f>
        <v>3.12611401269327</v>
      </c>
      <c r="E93" s="25">
        <f>PI()-ASIN(E92)</f>
        <v>3.188745918384976</v>
      </c>
      <c r="F93" s="25">
        <f>PI()-ASIN(F92)</f>
        <v>3.2457086056053503</v>
      </c>
      <c r="G93" s="25">
        <f>PI()-ASIN(G92)</f>
        <v>3.292714437387662</v>
      </c>
      <c r="H93" s="25">
        <f>PI()-ASIN(H92)</f>
        <v>3.329596941118704</v>
      </c>
      <c r="I93" s="25">
        <f>PI()-ASIN(I92)</f>
        <v>3.357781762410692</v>
      </c>
      <c r="J93" s="25">
        <f>PI()-ASIN(J92)</f>
        <v>3.378973761292795</v>
      </c>
      <c r="K93" s="25">
        <f>PI()-ASIN(K92)</f>
        <v>3.394641878472875</v>
      </c>
      <c r="L93" s="25">
        <f>PI()-ASIN(L92)</f>
        <v>3.4058744435786954</v>
      </c>
      <c r="M93" s="25">
        <f>PI()-ASIN(M92)</f>
        <v>3.4133683864651347</v>
      </c>
      <c r="N93" s="25">
        <f>PI()-ASIN(N92)</f>
        <v>3.417443661715608</v>
      </c>
      <c r="O93" s="25">
        <f>PI()-ASIN(O92)</f>
        <v>3.4180360731949855</v>
      </c>
      <c r="P93" s="25">
        <f>PI()-ASIN(P92)</f>
        <v>3.4146511054183497</v>
      </c>
      <c r="Q93" s="25">
        <f>PI()-ASIN(Q92)</f>
        <v>3.4062855279201747</v>
      </c>
      <c r="R93" s="25">
        <f>PI()-ASIN(R92)</f>
        <v>3.3913603858026344</v>
      </c>
      <c r="S93" s="25">
        <f>PI()-ASIN(S92)</f>
        <v>3.3677534338801625</v>
      </c>
      <c r="T93" s="25">
        <f>PI()-ASIN(T92)</f>
        <v>3.333045273504924</v>
      </c>
      <c r="U93" s="25">
        <f>PI()-ASIN(U92)</f>
        <v>3.285157040790826</v>
      </c>
      <c r="V93" s="25">
        <f>PI()-ASIN(V92)</f>
        <v>3.2238066277631843</v>
      </c>
      <c r="W93" s="25">
        <f>PI()-ASIN(W92)</f>
        <v>3.1533444463665776</v>
      </c>
      <c r="X93" s="25">
        <f>PI()-ASIN(X92)</f>
        <v>3.086124093738615</v>
      </c>
      <c r="Y93" s="25">
        <f>PI()-ASIN(Y92)</f>
        <v>3.0416085924842378</v>
      </c>
      <c r="Z93" s="25">
        <f>PI()-ASIN(Z92)</f>
        <v>3.0359446728577004</v>
      </c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ht="12.75">
      <c r="A94" s="57" t="s">
        <v>96</v>
      </c>
      <c r="B94" s="23">
        <f aca="true" t="shared" si="78" ref="B94:Z94">COS(B93)</f>
        <v>-0.9944244409439851</v>
      </c>
      <c r="C94" s="23">
        <f t="shared" si="78"/>
        <v>-0.9973811764160152</v>
      </c>
      <c r="D94" s="23">
        <f t="shared" si="78"/>
        <v>-0.9998802082297527</v>
      </c>
      <c r="E94" s="23">
        <f t="shared" si="78"/>
        <v>-0.9988884907794227</v>
      </c>
      <c r="F94" s="23">
        <f t="shared" si="78"/>
        <v>-0.9945848286845363</v>
      </c>
      <c r="G94" s="23">
        <f t="shared" si="78"/>
        <v>-0.988602818561261</v>
      </c>
      <c r="H94" s="23">
        <f t="shared" si="78"/>
        <v>-0.9823791873229512</v>
      </c>
      <c r="I94" s="23">
        <f t="shared" si="78"/>
        <v>-0.9767220102453841</v>
      </c>
      <c r="J94" s="23">
        <f t="shared" si="78"/>
        <v>-0.9719571607118668</v>
      </c>
      <c r="K94" s="23">
        <f t="shared" si="78"/>
        <v>-0.9681535282108471</v>
      </c>
      <c r="L94" s="23">
        <f t="shared" si="78"/>
        <v>-0.9652803578138348</v>
      </c>
      <c r="M94" s="23">
        <f t="shared" si="78"/>
        <v>-0.9632957333398681</v>
      </c>
      <c r="N94" s="23">
        <f t="shared" si="78"/>
        <v>-0.9621937605049616</v>
      </c>
      <c r="O94" s="23">
        <f t="shared" si="78"/>
        <v>-0.9620322390047074</v>
      </c>
      <c r="P94" s="23">
        <f t="shared" si="78"/>
        <v>-0.9629506047729909</v>
      </c>
      <c r="Q94" s="23">
        <f t="shared" si="78"/>
        <v>-0.9651728944226828</v>
      </c>
      <c r="R94" s="23">
        <f t="shared" si="78"/>
        <v>-0.9689698595446775</v>
      </c>
      <c r="S94" s="23">
        <f t="shared" si="78"/>
        <v>-0.9745344729352626</v>
      </c>
      <c r="T94" s="58">
        <f t="shared" si="78"/>
        <v>-0.9817288589561055</v>
      </c>
      <c r="U94" s="23">
        <f t="shared" si="78"/>
        <v>-0.9897123213047891</v>
      </c>
      <c r="V94" s="23">
        <f t="shared" si="78"/>
        <v>-0.9966223343773253</v>
      </c>
      <c r="W94" s="23">
        <f t="shared" si="78"/>
        <v>-0.9999309484779658</v>
      </c>
      <c r="X94" s="23">
        <f t="shared" si="78"/>
        <v>-0.9984620138293618</v>
      </c>
      <c r="Y94" s="23">
        <f t="shared" si="78"/>
        <v>-0.995005756385926</v>
      </c>
      <c r="Z94" s="23">
        <f t="shared" si="78"/>
        <v>-0.9944244409439851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ht="12.75">
      <c r="A95" s="57" t="s">
        <v>103</v>
      </c>
      <c r="B95" s="23">
        <f aca="true" t="shared" si="79" ref="B95:Z95">B93-$B$93</f>
        <v>0</v>
      </c>
      <c r="C95" s="23">
        <f t="shared" si="79"/>
        <v>0.033260586492537936</v>
      </c>
      <c r="D95" s="23">
        <f t="shared" si="79"/>
        <v>0.0901693398355694</v>
      </c>
      <c r="E95" s="23">
        <f t="shared" si="79"/>
        <v>0.1528012455272756</v>
      </c>
      <c r="F95" s="23">
        <f t="shared" si="79"/>
        <v>0.20976393274764993</v>
      </c>
      <c r="G95" s="23">
        <f t="shared" si="79"/>
        <v>0.25676976452996136</v>
      </c>
      <c r="H95" s="23">
        <f t="shared" si="79"/>
        <v>0.29365226826100344</v>
      </c>
      <c r="I95" s="23">
        <f t="shared" si="79"/>
        <v>0.3218370895529916</v>
      </c>
      <c r="J95" s="23">
        <f t="shared" si="79"/>
        <v>0.3430290884350944</v>
      </c>
      <c r="K95" s="23">
        <f t="shared" si="79"/>
        <v>0.3586972056151745</v>
      </c>
      <c r="L95" s="23">
        <f t="shared" si="79"/>
        <v>0.369929770720995</v>
      </c>
      <c r="M95" s="23">
        <f t="shared" si="79"/>
        <v>0.3774237136074343</v>
      </c>
      <c r="N95" s="23">
        <f t="shared" si="79"/>
        <v>0.3814989888579077</v>
      </c>
      <c r="O95" s="23">
        <f t="shared" si="79"/>
        <v>0.38209140033728506</v>
      </c>
      <c r="P95" s="23">
        <f t="shared" si="79"/>
        <v>0.3787064325606493</v>
      </c>
      <c r="Q95" s="23">
        <f t="shared" si="79"/>
        <v>0.3703408550624743</v>
      </c>
      <c r="R95" s="23">
        <f t="shared" si="79"/>
        <v>0.355415712944934</v>
      </c>
      <c r="S95" s="23">
        <f t="shared" si="79"/>
        <v>0.33180876102246204</v>
      </c>
      <c r="T95" s="58">
        <f t="shared" si="79"/>
        <v>0.29710060064722343</v>
      </c>
      <c r="U95" s="23">
        <f t="shared" si="79"/>
        <v>0.24921236793312573</v>
      </c>
      <c r="V95" s="23">
        <f t="shared" si="79"/>
        <v>0.18786195490548385</v>
      </c>
      <c r="W95" s="23">
        <f t="shared" si="79"/>
        <v>0.1173997735088772</v>
      </c>
      <c r="X95" s="23">
        <f t="shared" si="79"/>
        <v>0.05017942088091454</v>
      </c>
      <c r="Y95" s="23">
        <f t="shared" si="79"/>
        <v>0.005663919626537339</v>
      </c>
      <c r="Z95" s="23">
        <f t="shared" si="79"/>
        <v>0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2.75">
      <c r="A96" s="57" t="s">
        <v>104</v>
      </c>
      <c r="B96" s="23">
        <f aca="true" t="shared" si="80" ref="B96:Z96">COS(B95)</f>
        <v>1</v>
      </c>
      <c r="C96" s="23">
        <f t="shared" si="80"/>
        <v>0.9994469176839484</v>
      </c>
      <c r="D96" s="23">
        <f t="shared" si="80"/>
        <v>0.9959374987133643</v>
      </c>
      <c r="E96" s="23">
        <f t="shared" si="80"/>
        <v>0.9883485861541488</v>
      </c>
      <c r="F96" s="23">
        <f t="shared" si="80"/>
        <v>0.9780800980277431</v>
      </c>
      <c r="G96" s="23">
        <f t="shared" si="80"/>
        <v>0.9672153655520661</v>
      </c>
      <c r="H96" s="23">
        <f t="shared" si="80"/>
        <v>0.9571931125677869</v>
      </c>
      <c r="I96" s="23">
        <f t="shared" si="80"/>
        <v>0.9486559296793453</v>
      </c>
      <c r="J96" s="23">
        <f t="shared" si="80"/>
        <v>0.9417401801177464</v>
      </c>
      <c r="K96" s="23">
        <f t="shared" si="80"/>
        <v>0.9363549702049494</v>
      </c>
      <c r="L96" s="23">
        <f t="shared" si="80"/>
        <v>0.9323527392978876</v>
      </c>
      <c r="M96" s="23">
        <f t="shared" si="80"/>
        <v>0.9296171499887896</v>
      </c>
      <c r="N96" s="23">
        <f t="shared" si="80"/>
        <v>0.9281075867944348</v>
      </c>
      <c r="O96" s="23">
        <f t="shared" si="80"/>
        <v>0.92788686197909</v>
      </c>
      <c r="P96" s="23">
        <f t="shared" si="80"/>
        <v>0.9291436691095963</v>
      </c>
      <c r="Q96" s="23">
        <f t="shared" si="80"/>
        <v>0.9322040329978588</v>
      </c>
      <c r="R96" s="23">
        <f t="shared" si="80"/>
        <v>0.9375019099884044</v>
      </c>
      <c r="S96" s="23">
        <f t="shared" si="80"/>
        <v>0.9454546799051987</v>
      </c>
      <c r="T96" s="58">
        <f t="shared" si="80"/>
        <v>0.9561893034978213</v>
      </c>
      <c r="U96" s="23">
        <f t="shared" si="80"/>
        <v>0.9691069844429682</v>
      </c>
      <c r="V96" s="23">
        <f t="shared" si="80"/>
        <v>0.9824057791574884</v>
      </c>
      <c r="W96" s="23">
        <f t="shared" si="80"/>
        <v>0.9931165580798355</v>
      </c>
      <c r="X96" s="23">
        <f t="shared" si="80"/>
        <v>0.9987412770126259</v>
      </c>
      <c r="Y96" s="23">
        <f t="shared" si="80"/>
        <v>0.9999839600501123</v>
      </c>
      <c r="Z96" s="23">
        <f t="shared" si="80"/>
        <v>1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ht="12.75">
      <c r="A97" s="57" t="s">
        <v>105</v>
      </c>
      <c r="B97" s="23">
        <f aca="true" t="shared" si="81" ref="B97:Z97">SIN(B95)</f>
        <v>0</v>
      </c>
      <c r="C97" s="23">
        <f t="shared" si="81"/>
        <v>0.03325445431900654</v>
      </c>
      <c r="D97" s="23">
        <f t="shared" si="81"/>
        <v>0.09004720238057042</v>
      </c>
      <c r="E97" s="23">
        <f t="shared" si="81"/>
        <v>0.1522073330923811</v>
      </c>
      <c r="F97" s="23">
        <f t="shared" si="81"/>
        <v>0.20822901296899132</v>
      </c>
      <c r="G97" s="23">
        <f t="shared" si="81"/>
        <v>0.2539575488934776</v>
      </c>
      <c r="H97" s="23">
        <f t="shared" si="81"/>
        <v>0.28945007385176447</v>
      </c>
      <c r="I97" s="23">
        <f t="shared" si="81"/>
        <v>0.3163098592902489</v>
      </c>
      <c r="J97" s="23">
        <f t="shared" si="81"/>
        <v>0.3363412450946129</v>
      </c>
      <c r="K97" s="23">
        <f t="shared" si="81"/>
        <v>0.35105465354056825</v>
      </c>
      <c r="L97" s="23">
        <f t="shared" si="81"/>
        <v>0.36154995439596616</v>
      </c>
      <c r="M97" s="23">
        <f t="shared" si="81"/>
        <v>0.3685267350501455</v>
      </c>
      <c r="N97" s="23">
        <f t="shared" si="81"/>
        <v>0.3723121101100669</v>
      </c>
      <c r="O97" s="23">
        <f t="shared" si="81"/>
        <v>0.3728618663347021</v>
      </c>
      <c r="P97" s="23">
        <f t="shared" si="81"/>
        <v>0.3697188690796792</v>
      </c>
      <c r="Q97" s="23">
        <f t="shared" si="81"/>
        <v>0.36193319944780816</v>
      </c>
      <c r="R97" s="23">
        <f t="shared" si="81"/>
        <v>0.34798012697292574</v>
      </c>
      <c r="S97" s="23">
        <f t="shared" si="81"/>
        <v>0.32575366190629124</v>
      </c>
      <c r="T97" s="58">
        <f t="shared" si="81"/>
        <v>0.2927490663970622</v>
      </c>
      <c r="U97" s="23">
        <f t="shared" si="81"/>
        <v>0.24664073609981096</v>
      </c>
      <c r="V97" s="23">
        <f t="shared" si="81"/>
        <v>0.18675889557921502</v>
      </c>
      <c r="W97" s="23">
        <f t="shared" si="81"/>
        <v>0.11713027818485175</v>
      </c>
      <c r="X97" s="23">
        <f t="shared" si="81"/>
        <v>0.050158365116789554</v>
      </c>
      <c r="Y97" s="23">
        <f t="shared" si="81"/>
        <v>0.0056638893435092975</v>
      </c>
      <c r="Z97" s="23">
        <f t="shared" si="81"/>
        <v>0</v>
      </c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ht="12.75">
      <c r="A98" s="65" t="s">
        <v>97</v>
      </c>
      <c r="B98" s="71">
        <f>-B88/($B$8*COS(PI()-B93))</f>
        <v>0.08392812166258447</v>
      </c>
      <c r="C98" s="71">
        <f>-C88/($B$8*COS(PI()-C93))</f>
        <v>0.2527952223565612</v>
      </c>
      <c r="D98" s="71">
        <f>-D88/($B$8*COS(PI()-D93))</f>
        <v>0.30703268458009</v>
      </c>
      <c r="E98" s="71">
        <f>-E88/($B$8*COS(PI()-E93))</f>
        <v>0.28439235906731336</v>
      </c>
      <c r="F98" s="71">
        <f>-F88/($B$8*COS(PI()-F93))</f>
        <v>0.23423365930541878</v>
      </c>
      <c r="G98" s="71">
        <f>-G88/($B$8*COS(PI()-G93))</f>
        <v>0.18307069582606647</v>
      </c>
      <c r="H98" s="71">
        <f>-H88/($B$8*COS(PI()-H93))</f>
        <v>0.1398952969286584</v>
      </c>
      <c r="I98" s="71">
        <f>-I88/($B$8*COS(PI()-I93))</f>
        <v>0.10585085033508278</v>
      </c>
      <c r="J98" s="71">
        <f>-J88/($B$8*COS(PI()-J93))</f>
        <v>0.07945833227750805</v>
      </c>
      <c r="K98" s="71">
        <f>-K88/($B$8*COS(PI()-K93))</f>
        <v>0.05867925026934804</v>
      </c>
      <c r="L98" s="71">
        <f>-L88/($B$8*COS(PI()-L93))</f>
        <v>0.041553854993698264</v>
      </c>
      <c r="M98" s="71">
        <f>-M88/($B$8*COS(PI()-M93))</f>
        <v>0.02628035635842727</v>
      </c>
      <c r="N98" s="71">
        <f>-N88/($B$8*COS(PI()-N93))</f>
        <v>0.011074262388808842</v>
      </c>
      <c r="O98" s="71">
        <f>-O88/($B$8*COS(PI()-O93))</f>
        <v>-0.006073637895912729</v>
      </c>
      <c r="P98" s="71">
        <f>-P88/($B$8*COS(PI()-P93))</f>
        <v>-0.027682442584073493</v>
      </c>
      <c r="Q98" s="71">
        <f>-Q88/($B$8*COS(PI()-Q93))</f>
        <v>-0.05700820343804999</v>
      </c>
      <c r="R98" s="71">
        <f>-R88/($B$8*COS(PI()-R93))</f>
        <v>-0.09801777602294218</v>
      </c>
      <c r="S98" s="71">
        <f>-S88/($B$8*COS(PI()-S93))</f>
        <v>-0.15492164743869838</v>
      </c>
      <c r="T98" s="71">
        <f>-T88/($B$8*COS(PI()-T93))</f>
        <v>-0.2311224385309208</v>
      </c>
      <c r="U98" s="71">
        <f>-U88/($B$8*COS(PI()-U93))</f>
        <v>-0.32653244063012404</v>
      </c>
      <c r="V98" s="71">
        <f>-V88/($B$8*COS(PI()-V93))</f>
        <v>-0.42969559824203907</v>
      </c>
      <c r="W98" s="71">
        <f>-W88/($B$8*COS(PI()-W93))</f>
        <v>-0.5006457943275044</v>
      </c>
      <c r="X98" s="71">
        <f>-X88/($B$8*COS(PI()-X93))</f>
        <v>-0.456792918796565</v>
      </c>
      <c r="Y98" s="71">
        <f>-Y88/($B$8*COS(PI()-Y93))</f>
        <v>-0.22277437006796408</v>
      </c>
      <c r="Z98" s="71">
        <f>-Z88/($B$8*COS(PI()-Z93))</f>
        <v>0.13260799762196007</v>
      </c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12.75">
      <c r="A99" s="65" t="s">
        <v>98</v>
      </c>
      <c r="B99" s="71">
        <f>-B90/($B$8*COS(PI()-B93))+B88/$B$8/((COS(PI()-B93))^2)*B98*SIN(PI()-B93)</f>
        <v>0.8289292667686194</v>
      </c>
      <c r="C99" s="71">
        <f>-C90/($B$8*COS(PI()-C93))+C88/$B$8/((COS(PI()-C93))^2)*C98*SIN(PI()-C93)</f>
        <v>0.3783641902773642</v>
      </c>
      <c r="D99" s="71">
        <f>-D90/($B$8*COS(PI()-D93))+D88/$B$8/((COS(PI()-D93))^2)*D98*SIN(PI()-D93)</f>
        <v>-0.029314529140870807</v>
      </c>
      <c r="E99" s="71">
        <f>-E90/($B$8*COS(PI()-E93))+E88/$B$8/((COS(PI()-E93))^2)*E98*SIN(PI()-E93)</f>
        <v>-0.20180776161671288</v>
      </c>
      <c r="F99" s="71">
        <f>-F90/($B$8*COS(PI()-F93))+F88/$B$8/((COS(PI()-F93))^2)*F98*SIN(PI()-F93)</f>
        <v>-0.22673172278730588</v>
      </c>
      <c r="G99" s="71">
        <f>-G90/($B$8*COS(PI()-G93))+G88/$B$8/((COS(PI()-G93))^2)*G98*SIN(PI()-G93)</f>
        <v>-0.1973514680908403</v>
      </c>
      <c r="H99" s="71">
        <f>-H90/($B$8*COS(PI()-H93))+H88/$B$8/((COS(PI()-H93))^2)*H98*SIN(PI()-H93)</f>
        <v>-0.1576731397348451</v>
      </c>
      <c r="I99" s="71">
        <f>-I90/($B$8*COS(PI()-I93))+I88/$B$8/((COS(PI()-I93))^2)*I98*SIN(PI()-I93)</f>
        <v>-0.1228130282507563</v>
      </c>
      <c r="J99" s="71">
        <f>-J90/($B$8*COS(PI()-J93))+J88/$B$8/((COS(PI()-J93))^2)*J98*SIN(PI()-J93)</f>
        <v>-0.09638150079103944</v>
      </c>
      <c r="K99" s="71">
        <f>-K90/($B$8*COS(PI()-K93))+K88/$B$8/((COS(PI()-K93))^2)*K98*SIN(PI()-K93)</f>
        <v>-0.0783285846644649</v>
      </c>
      <c r="L99" s="71">
        <f>-L90/($B$8*COS(PI()-L93))+L88/$B$8/((COS(PI()-L93))^2)*L98*SIN(PI()-L93)</f>
        <v>-0.06794251091992548</v>
      </c>
      <c r="M99" s="71">
        <f>-M90/($B$8*COS(PI()-M93))+M88/$B$8/((COS(PI()-M93))^2)*M98*SIN(PI()-M93)</f>
        <v>-0.06499292033432268</v>
      </c>
      <c r="N99" s="71">
        <f>-N90/($B$8*COS(PI()-N93))+N88/$B$8/((COS(PI()-N93))^2)*N98*SIN(PI()-N93)</f>
        <v>-0.07027890902452287</v>
      </c>
      <c r="O99" s="71">
        <f>-O90/($B$8*COS(PI()-O93))+O88/$B$8/((COS(PI()-O93))^2)*O98*SIN(PI()-O93)</f>
        <v>-0.08601603753891911</v>
      </c>
      <c r="P99" s="71">
        <f>-P90/($B$8*COS(PI()-P93))+P88/$B$8/((COS(PI()-P93))^2)*P98*SIN(PI()-P93)</f>
        <v>-0.11603193209628089</v>
      </c>
      <c r="Q99" s="71">
        <f>-Q90/($B$8*COS(PI()-Q93))+Q88/$B$8/((COS(PI()-Q93))^2)*Q98*SIN(PI()-Q93)</f>
        <v>-0.16533923216115093</v>
      </c>
      <c r="R99" s="71">
        <f>-R90/($B$8*COS(PI()-R93))+R88/$B$8/((COS(PI()-R93))^2)*R98*SIN(PI()-R93)</f>
        <v>-0.2386520235707882</v>
      </c>
      <c r="S99" s="71">
        <f>-S90/($B$8*COS(PI()-S93))+S88/$B$8/((COS(PI()-S93))^2)*S98*SIN(PI()-S93)</f>
        <v>-0.3382614350187107</v>
      </c>
      <c r="T99" s="71">
        <f>-T90/($B$8*COS(PI()-T93))+T88/$B$8/((COS(PI()-T93))^2)*T98*SIN(PI()-T93)</f>
        <v>-0.46038684308235217</v>
      </c>
      <c r="U99" s="71">
        <f>-U90/($B$8*COS(PI()-U93))+U88/$B$8/((COS(PI()-U93))^2)*U98*SIN(PI()-U93)</f>
        <v>-0.5801513020762329</v>
      </c>
      <c r="V99" s="71">
        <f>-V90/($B$8*COS(PI()-V93))+V88/$B$8/((COS(PI()-V93))^2)*V98*SIN(PI()-V93)</f>
        <v>-0.6053197257955124</v>
      </c>
      <c r="W99" s="71">
        <f>-W90/($B$8*COS(PI()-W93))+W88/$B$8/((COS(PI()-W93))^2)*W98*SIN(PI()-W93)</f>
        <v>-0.30155169566094453</v>
      </c>
      <c r="X99" s="71">
        <f>-X90/($B$8*COS(PI()-X93))+X88/$B$8/((COS(PI()-X93))^2)*X98*SIN(PI()-X93)</f>
        <v>0.6295146368873693</v>
      </c>
      <c r="Y99" s="71">
        <f>-Y90/($B$8*COS(PI()-Y93))+Y88/$B$8/((COS(PI()-Y93))^2)*Y98*SIN(PI()-Y93)</f>
        <v>1.864982529043559</v>
      </c>
      <c r="Z99" s="71">
        <f>-Z90/($B$8*COS(PI()-Z93))+Z88/$B$8/((COS(PI()-Z93))^2)*Z98*SIN(PI()-Z93)</f>
        <v>2.089530627398301</v>
      </c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6" ht="12.75">
      <c r="A100" s="67" t="s">
        <v>223</v>
      </c>
      <c r="B100" s="1">
        <f>B93-4</f>
        <v>-0.9640553271422996</v>
      </c>
      <c r="C100" s="1">
        <f>C93-4</f>
        <v>-0.9307947406497616</v>
      </c>
      <c r="D100" s="1">
        <f>D93-4</f>
        <v>-0.8738859873067302</v>
      </c>
      <c r="E100" s="1">
        <f>E93-4</f>
        <v>-0.811254081615024</v>
      </c>
      <c r="F100" s="1">
        <f>F93-4</f>
        <v>-0.7542913943946497</v>
      </c>
      <c r="G100" s="1">
        <f>G93-4</f>
        <v>-0.7072855626123382</v>
      </c>
      <c r="H100" s="1">
        <f>H93-4</f>
        <v>-0.6704030588812961</v>
      </c>
      <c r="I100" s="1">
        <f>I93-4</f>
        <v>-0.642218237589308</v>
      </c>
      <c r="J100" s="1">
        <f>J93-4</f>
        <v>-0.6210262387072052</v>
      </c>
      <c r="K100" s="1">
        <f>K93-4</f>
        <v>-0.6053581215271251</v>
      </c>
      <c r="L100" s="1">
        <f>L93-4</f>
        <v>-0.5941255564213046</v>
      </c>
      <c r="M100" s="1">
        <f>M93-4</f>
        <v>-0.5866316135348653</v>
      </c>
      <c r="N100" s="1">
        <f>N93-4</f>
        <v>-0.5825563382843919</v>
      </c>
      <c r="O100" s="1">
        <f>O93-4</f>
        <v>-0.5819639268050145</v>
      </c>
      <c r="P100" s="1">
        <f>P93-4</f>
        <v>-0.5853488945816503</v>
      </c>
      <c r="Q100" s="1">
        <f>Q93-4</f>
        <v>-0.5937144720798253</v>
      </c>
      <c r="R100" s="1">
        <f>R93-4</f>
        <v>-0.6086396141973656</v>
      </c>
      <c r="S100" s="1">
        <f>S93-4</f>
        <v>-0.6322465661198375</v>
      </c>
      <c r="T100" s="1">
        <f>T93-4</f>
        <v>-0.6669547264950761</v>
      </c>
      <c r="U100" s="1">
        <f>U93-4</f>
        <v>-0.7148429592091738</v>
      </c>
      <c r="V100" s="1">
        <f>V93-4</f>
        <v>-0.7761933722368157</v>
      </c>
      <c r="W100" s="1">
        <f>W93-4</f>
        <v>-0.8466555536334224</v>
      </c>
      <c r="X100" s="1">
        <f>X93-4</f>
        <v>-0.913875906261385</v>
      </c>
      <c r="Y100" s="1">
        <f>Y93-4</f>
        <v>-0.9583914075157622</v>
      </c>
      <c r="Z100" s="1">
        <f>Z93-4</f>
        <v>-0.9640553271422996</v>
      </c>
    </row>
    <row r="101" spans="1:26" ht="12.75">
      <c r="A101" s="57" t="s">
        <v>226</v>
      </c>
      <c r="B101" s="1">
        <f>DEGREES(B93)</f>
        <v>173.94681658997163</v>
      </c>
      <c r="C101" s="1">
        <f>DEGREES(C93)</f>
        <v>175.85250782012392</v>
      </c>
      <c r="D101" s="1">
        <f>DEGREES(D93)</f>
        <v>179.11313920403063</v>
      </c>
      <c r="E101" s="1">
        <f>DEGREES(E93)</f>
        <v>182.7016830630268</v>
      </c>
      <c r="F101" s="1">
        <f>DEGREES(F93)</f>
        <v>185.96540463047802</v>
      </c>
      <c r="G101" s="1">
        <f>DEGREES(G93)</f>
        <v>188.6586404041064</v>
      </c>
      <c r="H101" s="1">
        <f>DEGREES(H93)</f>
        <v>190.7718522057706</v>
      </c>
      <c r="I101" s="1">
        <f>DEGREES(I93)</f>
        <v>192.386723512132</v>
      </c>
      <c r="J101" s="1">
        <f>DEGREES(J93)</f>
        <v>193.60093560752244</v>
      </c>
      <c r="K101" s="1">
        <f>DEGREES(K93)</f>
        <v>194.49865259485745</v>
      </c>
      <c r="L101" s="1">
        <f>DEGREES(L93)</f>
        <v>195.14223116852688</v>
      </c>
      <c r="M101" s="1">
        <f>DEGREES(M93)</f>
        <v>195.57160246783192</v>
      </c>
      <c r="N101" s="1">
        <f>DEGREES(N93)</f>
        <v>195.8050985400382</v>
      </c>
      <c r="O101" s="1">
        <f>DEGREES(O93)</f>
        <v>195.8390412175416</v>
      </c>
      <c r="P101" s="1">
        <f>DEGREES(P93)</f>
        <v>195.64509685015258</v>
      </c>
      <c r="Q101" s="1">
        <f>DEGREES(Q93)</f>
        <v>195.16578456631754</v>
      </c>
      <c r="R101" s="1">
        <f>DEGREES(R93)</f>
        <v>194.31063691434954</v>
      </c>
      <c r="S101" s="1">
        <f>DEGREES(S93)</f>
        <v>192.95805820202366</v>
      </c>
      <c r="T101" s="1">
        <f>DEGREES(T93)</f>
        <v>190.9694270978593</v>
      </c>
      <c r="U101" s="1">
        <f>DEGREES(U93)</f>
        <v>188.22563347500116</v>
      </c>
      <c r="V101" s="1">
        <f>DEGREES(V93)</f>
        <v>184.71051373713286</v>
      </c>
      <c r="W101" s="1">
        <f>DEGREES(W93)</f>
        <v>180.6733281278221</v>
      </c>
      <c r="X101" s="1">
        <f>DEGREES(X93)</f>
        <v>176.82188562485868</v>
      </c>
      <c r="Y101" s="1">
        <f>DEGREES(Y93)</f>
        <v>174.27133528007354</v>
      </c>
      <c r="Z101" s="1">
        <f>DEGREES(Z93)</f>
        <v>173.94681658997163</v>
      </c>
    </row>
    <row r="102" ht="12.75">
      <c r="A102" s="42" t="s">
        <v>115</v>
      </c>
    </row>
    <row r="103" spans="1:26" ht="12.75">
      <c r="A103" s="68" t="s">
        <v>116</v>
      </c>
      <c r="B103" s="1">
        <f aca="true" t="shared" si="82" ref="B103:Z103">B85+($F$11-$F$9)*B96-($G$11-$G$9)*B97</f>
        <v>3.8661316335619116</v>
      </c>
      <c r="C103" s="1">
        <f t="shared" si="82"/>
        <v>3.8325756237724606</v>
      </c>
      <c r="D103" s="1">
        <f t="shared" si="82"/>
        <v>3.7737038442933115</v>
      </c>
      <c r="E103" s="1">
        <f t="shared" si="82"/>
        <v>3.706650776472883</v>
      </c>
      <c r="F103" s="1">
        <f t="shared" si="82"/>
        <v>3.6434615958646264</v>
      </c>
      <c r="G103" s="1">
        <f t="shared" si="82"/>
        <v>3.5896292059144175</v>
      </c>
      <c r="H103" s="1">
        <f t="shared" si="82"/>
        <v>3.546261705065236</v>
      </c>
      <c r="I103" s="1">
        <f t="shared" si="82"/>
        <v>3.5124229368423445</v>
      </c>
      <c r="J103" s="1">
        <f t="shared" si="82"/>
        <v>3.4865681100340216</v>
      </c>
      <c r="K103" s="1">
        <f t="shared" si="82"/>
        <v>3.4672197285154307</v>
      </c>
      <c r="L103" s="1">
        <f t="shared" si="82"/>
        <v>3.45322471855521</v>
      </c>
      <c r="M103" s="1">
        <f t="shared" si="82"/>
        <v>3.4438294222645744</v>
      </c>
      <c r="N103" s="1">
        <f t="shared" si="82"/>
        <v>3.4387004010822655</v>
      </c>
      <c r="O103" s="1">
        <f t="shared" si="82"/>
        <v>3.4379536445730756</v>
      </c>
      <c r="P103" s="1">
        <f t="shared" si="82"/>
        <v>3.4422165371676674</v>
      </c>
      <c r="Q103" s="1">
        <f t="shared" si="82"/>
        <v>3.4527105504263034</v>
      </c>
      <c r="R103" s="1">
        <f t="shared" si="82"/>
        <v>3.4712886021185345</v>
      </c>
      <c r="S103" s="1">
        <f t="shared" si="82"/>
        <v>3.5003018746354195</v>
      </c>
      <c r="T103" s="18">
        <f t="shared" si="82"/>
        <v>3.5421546056338302</v>
      </c>
      <c r="U103" s="1">
        <f t="shared" si="82"/>
        <v>3.598391041752297</v>
      </c>
      <c r="V103" s="1">
        <f t="shared" si="82"/>
        <v>3.668015871696003</v>
      </c>
      <c r="W103" s="1">
        <f t="shared" si="82"/>
        <v>3.7448520919029247</v>
      </c>
      <c r="X103" s="1">
        <f t="shared" si="82"/>
        <v>3.8152692423106247</v>
      </c>
      <c r="Y103" s="1">
        <f t="shared" si="82"/>
        <v>3.8604603134521</v>
      </c>
      <c r="Z103" s="1">
        <f t="shared" si="82"/>
        <v>3.8661316335619116</v>
      </c>
    </row>
    <row r="104" spans="1:26" ht="12.75">
      <c r="A104" s="6" t="s">
        <v>117</v>
      </c>
      <c r="B104" s="1">
        <f aca="true" t="shared" si="83" ref="B104:Z104">B86+($F$11-$F$9)*B97+($G$11-$G$9)*B96</f>
        <v>2</v>
      </c>
      <c r="C104" s="1">
        <f t="shared" si="83"/>
        <v>2.0000000000000004</v>
      </c>
      <c r="D104" s="1">
        <f t="shared" si="83"/>
        <v>2.000000000000001</v>
      </c>
      <c r="E104" s="1">
        <f t="shared" si="83"/>
        <v>2.000000000000001</v>
      </c>
      <c r="F104" s="1">
        <f t="shared" si="83"/>
        <v>1.9999999999999998</v>
      </c>
      <c r="G104" s="1">
        <f t="shared" si="83"/>
        <v>2</v>
      </c>
      <c r="H104" s="1">
        <f t="shared" si="83"/>
        <v>2.000000000000001</v>
      </c>
      <c r="I104" s="1">
        <f t="shared" si="83"/>
        <v>2.000000000000001</v>
      </c>
      <c r="J104" s="1">
        <f t="shared" si="83"/>
        <v>2.000000000000001</v>
      </c>
      <c r="K104" s="1">
        <f t="shared" si="83"/>
        <v>2.0000000000000004</v>
      </c>
      <c r="L104" s="1">
        <f t="shared" si="83"/>
        <v>2</v>
      </c>
      <c r="M104" s="1">
        <f t="shared" si="83"/>
        <v>2</v>
      </c>
      <c r="N104" s="1">
        <f t="shared" si="83"/>
        <v>2.000000000000001</v>
      </c>
      <c r="O104" s="1">
        <f t="shared" si="83"/>
        <v>2.0000000000000004</v>
      </c>
      <c r="P104" s="1">
        <f t="shared" si="83"/>
        <v>1.9999999999999996</v>
      </c>
      <c r="Q104" s="1">
        <f t="shared" si="83"/>
        <v>2.0000000000000004</v>
      </c>
      <c r="R104" s="1">
        <f t="shared" si="83"/>
        <v>2.0000000000000013</v>
      </c>
      <c r="S104" s="1">
        <f t="shared" si="83"/>
        <v>2.0000000000000004</v>
      </c>
      <c r="T104" s="18">
        <f t="shared" si="83"/>
        <v>1.9999999999999996</v>
      </c>
      <c r="U104" s="1">
        <f t="shared" si="83"/>
        <v>1.9999999999999996</v>
      </c>
      <c r="V104" s="1">
        <f t="shared" si="83"/>
        <v>2.000000000000001</v>
      </c>
      <c r="W104" s="1">
        <f t="shared" si="83"/>
        <v>2</v>
      </c>
      <c r="X104" s="1">
        <f t="shared" si="83"/>
        <v>2</v>
      </c>
      <c r="Y104" s="1">
        <f t="shared" si="83"/>
        <v>2.0000000000000004</v>
      </c>
      <c r="Z104" s="1">
        <f t="shared" si="83"/>
        <v>2</v>
      </c>
    </row>
    <row r="105" spans="1:26" ht="12.75">
      <c r="A105" s="6" t="s">
        <v>46</v>
      </c>
      <c r="B105" s="1">
        <f aca="true" t="shared" si="84" ref="B105:Z105">B87-B98*(B104-B86)</f>
        <v>-0.08390903585436715</v>
      </c>
      <c r="C105" s="1">
        <f t="shared" si="84"/>
        <v>-0.25737447028763843</v>
      </c>
      <c r="D105" s="1">
        <f t="shared" si="84"/>
        <v>-0.32276832595646315</v>
      </c>
      <c r="E105" s="1">
        <f t="shared" si="84"/>
        <v>-0.31010509480420734</v>
      </c>
      <c r="F105" s="1">
        <f t="shared" si="84"/>
        <v>-0.26436279631292514</v>
      </c>
      <c r="G105" s="1">
        <f t="shared" si="84"/>
        <v>-0.2127521871238327</v>
      </c>
      <c r="H105" s="1">
        <f t="shared" si="84"/>
        <v>-0.16643629010803812</v>
      </c>
      <c r="I105" s="1">
        <f t="shared" si="84"/>
        <v>-0.128249071309111</v>
      </c>
      <c r="J105" s="1">
        <f t="shared" si="84"/>
        <v>-0.09761626202198107</v>
      </c>
      <c r="K105" s="1">
        <f t="shared" si="84"/>
        <v>-0.07283817911973627</v>
      </c>
      <c r="L105" s="1">
        <f t="shared" si="84"/>
        <v>-0.05196681366999777</v>
      </c>
      <c r="M105" s="1">
        <f t="shared" si="84"/>
        <v>-0.03303064112354271</v>
      </c>
      <c r="N105" s="1">
        <f t="shared" si="84"/>
        <v>-0.013956748033810138</v>
      </c>
      <c r="O105" s="1">
        <f t="shared" si="84"/>
        <v>0.007657562888039458</v>
      </c>
      <c r="P105" s="1">
        <f t="shared" si="84"/>
        <v>0.03482270452462204</v>
      </c>
      <c r="Q105" s="1">
        <f t="shared" si="84"/>
        <v>0.07131338048856989</v>
      </c>
      <c r="R105" s="1">
        <f t="shared" si="84"/>
        <v>0.12140481421362023</v>
      </c>
      <c r="S105" s="1">
        <f t="shared" si="84"/>
        <v>0.18892889709060373</v>
      </c>
      <c r="T105" s="18">
        <f t="shared" si="84"/>
        <v>0.27558113811609714</v>
      </c>
      <c r="U105" s="1">
        <f t="shared" si="84"/>
        <v>0.3776743376758712</v>
      </c>
      <c r="V105" s="1">
        <f t="shared" si="84"/>
        <v>0.47852296212812423</v>
      </c>
      <c r="W105" s="1">
        <f t="shared" si="84"/>
        <v>0.5346499666557684</v>
      </c>
      <c r="X105" s="1">
        <f t="shared" si="84"/>
        <v>0.46946008989802535</v>
      </c>
      <c r="Y105" s="1">
        <f t="shared" si="84"/>
        <v>0.2234079675953343</v>
      </c>
      <c r="Z105" s="1">
        <f t="shared" si="84"/>
        <v>-0.13257784168899553</v>
      </c>
    </row>
    <row r="106" spans="1:26" ht="12.75">
      <c r="A106" s="6" t="s">
        <v>47</v>
      </c>
      <c r="B106" s="1">
        <f aca="true" t="shared" si="85" ref="B106:Z106">B88+B98*(B103-B85)</f>
        <v>0</v>
      </c>
      <c r="C106" s="1">
        <f t="shared" si="85"/>
        <v>0</v>
      </c>
      <c r="D106" s="1">
        <f t="shared" si="85"/>
        <v>0</v>
      </c>
      <c r="E106" s="1">
        <f t="shared" si="85"/>
        <v>0</v>
      </c>
      <c r="F106" s="1">
        <f t="shared" si="85"/>
        <v>0</v>
      </c>
      <c r="G106" s="1">
        <f t="shared" si="85"/>
        <v>0</v>
      </c>
      <c r="H106" s="1">
        <f t="shared" si="85"/>
        <v>0</v>
      </c>
      <c r="I106" s="1">
        <f t="shared" si="85"/>
        <v>0</v>
      </c>
      <c r="J106" s="1">
        <f t="shared" si="85"/>
        <v>0</v>
      </c>
      <c r="K106" s="1">
        <f t="shared" si="85"/>
        <v>0</v>
      </c>
      <c r="L106" s="1">
        <f t="shared" si="85"/>
        <v>0</v>
      </c>
      <c r="M106" s="1">
        <f t="shared" si="85"/>
        <v>0</v>
      </c>
      <c r="N106" s="1">
        <f t="shared" si="85"/>
        <v>0</v>
      </c>
      <c r="O106" s="1">
        <f t="shared" si="85"/>
        <v>0</v>
      </c>
      <c r="P106" s="1">
        <f t="shared" si="85"/>
        <v>0</v>
      </c>
      <c r="Q106" s="1">
        <f t="shared" si="85"/>
        <v>0</v>
      </c>
      <c r="R106" s="1">
        <f t="shared" si="85"/>
        <v>0</v>
      </c>
      <c r="S106" s="1">
        <f t="shared" si="85"/>
        <v>0</v>
      </c>
      <c r="T106" s="18">
        <f t="shared" si="85"/>
        <v>0</v>
      </c>
      <c r="U106" s="1">
        <f t="shared" si="85"/>
        <v>0</v>
      </c>
      <c r="V106" s="1">
        <f t="shared" si="85"/>
        <v>0</v>
      </c>
      <c r="W106" s="1">
        <f t="shared" si="85"/>
        <v>0</v>
      </c>
      <c r="X106" s="1">
        <f t="shared" si="85"/>
        <v>0</v>
      </c>
      <c r="Y106" s="1">
        <f t="shared" si="85"/>
        <v>0</v>
      </c>
      <c r="Z106" s="1">
        <f t="shared" si="85"/>
        <v>0</v>
      </c>
    </row>
    <row r="107" spans="1:26" ht="12.75">
      <c r="A107" s="6" t="s">
        <v>48</v>
      </c>
      <c r="B107" s="1">
        <f aca="true" t="shared" si="86" ref="B107:Z107">B89-B99*(B104-B86)-B185*(B103-B85)</f>
        <v>-0.8384747082629624</v>
      </c>
      <c r="C107" s="1">
        <f t="shared" si="86"/>
        <v>-0.4680437412621684</v>
      </c>
      <c r="D107" s="1">
        <f t="shared" si="86"/>
        <v>-0.07971927462170625</v>
      </c>
      <c r="E107" s="1">
        <f t="shared" si="86"/>
        <v>0.1336279469699668</v>
      </c>
      <c r="F107" s="1">
        <f t="shared" si="86"/>
        <v>0.2009792514336955</v>
      </c>
      <c r="G107" s="1">
        <f t="shared" si="86"/>
        <v>0.197073933101581</v>
      </c>
      <c r="H107" s="1">
        <f t="shared" si="86"/>
        <v>0.16911689837793176</v>
      </c>
      <c r="I107" s="1">
        <f t="shared" si="86"/>
        <v>0.13832485753535168</v>
      </c>
      <c r="J107" s="1">
        <f t="shared" si="86"/>
        <v>0.11252539692462535</v>
      </c>
      <c r="K107" s="1">
        <f t="shared" si="86"/>
        <v>0.09402415239564406</v>
      </c>
      <c r="L107" s="1">
        <f t="shared" si="86"/>
        <v>0.08336068545243211</v>
      </c>
      <c r="M107" s="1">
        <f t="shared" si="86"/>
        <v>0.08104342348514752</v>
      </c>
      <c r="N107" s="1">
        <f t="shared" si="86"/>
        <v>0.08845729513936568</v>
      </c>
      <c r="O107" s="1">
        <f t="shared" si="86"/>
        <v>0.10841350871550827</v>
      </c>
      <c r="P107" s="1">
        <f t="shared" si="86"/>
        <v>0.14524665228458422</v>
      </c>
      <c r="Q107" s="1">
        <f t="shared" si="86"/>
        <v>0.20380249820982968</v>
      </c>
      <c r="R107" s="1">
        <f t="shared" si="86"/>
        <v>0.28665218988677843</v>
      </c>
      <c r="S107" s="1">
        <f t="shared" si="86"/>
        <v>0.390121160270015</v>
      </c>
      <c r="T107" s="18">
        <f t="shared" si="86"/>
        <v>0.4986052546467171</v>
      </c>
      <c r="U107" s="1">
        <f t="shared" si="86"/>
        <v>0.5677986953886758</v>
      </c>
      <c r="V107" s="1">
        <f t="shared" si="86"/>
        <v>0.4850262382490562</v>
      </c>
      <c r="W107" s="1">
        <f t="shared" si="86"/>
        <v>0.04046064898970336</v>
      </c>
      <c r="X107" s="1">
        <f t="shared" si="86"/>
        <v>-0.9091180584883116</v>
      </c>
      <c r="Y107" s="1">
        <f t="shared" si="86"/>
        <v>-1.9381060054684052</v>
      </c>
      <c r="Z107" s="1">
        <f t="shared" si="86"/>
        <v>-2.113355849553914</v>
      </c>
    </row>
    <row r="108" spans="1:26" s="36" customFormat="1" ht="12.75">
      <c r="A108" s="69" t="s">
        <v>49</v>
      </c>
      <c r="B108" s="24">
        <f aca="true" t="shared" si="87" ref="B108:Z108">B90+B99*(B103-B85)-B185*(B104-B86)</f>
        <v>-1.3660947373317356E-16</v>
      </c>
      <c r="C108" s="24">
        <f t="shared" si="87"/>
        <v>1.5785983631388945E-16</v>
      </c>
      <c r="D108" s="24">
        <f t="shared" si="87"/>
        <v>-3.2959746043559335E-17</v>
      </c>
      <c r="E108" s="24">
        <f t="shared" si="87"/>
        <v>6.938893903907228E-17</v>
      </c>
      <c r="F108" s="24">
        <f t="shared" si="87"/>
        <v>3.122502256758253E-17</v>
      </c>
      <c r="G108" s="24">
        <f t="shared" si="87"/>
        <v>6.591949208711867E-17</v>
      </c>
      <c r="H108" s="24">
        <f t="shared" si="87"/>
        <v>0</v>
      </c>
      <c r="I108" s="24">
        <f t="shared" si="87"/>
        <v>3.8163916471489756E-17</v>
      </c>
      <c r="J108" s="24">
        <f t="shared" si="87"/>
        <v>2.0816681711721685E-17</v>
      </c>
      <c r="K108" s="24">
        <f t="shared" si="87"/>
        <v>0</v>
      </c>
      <c r="L108" s="24">
        <f t="shared" si="87"/>
        <v>1.973247953923618E-17</v>
      </c>
      <c r="M108" s="24">
        <f t="shared" si="87"/>
        <v>-2.677979366039196E-17</v>
      </c>
      <c r="N108" s="24">
        <f t="shared" si="87"/>
        <v>2.0721814021629203E-17</v>
      </c>
      <c r="O108" s="24">
        <f t="shared" si="87"/>
        <v>1.3000261674459002E-17</v>
      </c>
      <c r="P108" s="24">
        <f t="shared" si="87"/>
        <v>-5.0090140368830305E-17</v>
      </c>
      <c r="Q108" s="24">
        <f t="shared" si="87"/>
        <v>1.0321604682062002E-16</v>
      </c>
      <c r="R108" s="24">
        <f t="shared" si="87"/>
        <v>-6.158268339717665E-17</v>
      </c>
      <c r="S108" s="24">
        <f t="shared" si="87"/>
        <v>-1.9081958235744878E-16</v>
      </c>
      <c r="T108" s="61">
        <f t="shared" si="87"/>
        <v>-2.671474153004283E-16</v>
      </c>
      <c r="U108" s="24">
        <f t="shared" si="87"/>
        <v>1.8041124150158794E-16</v>
      </c>
      <c r="V108" s="24">
        <f t="shared" si="87"/>
        <v>-1.0408340855860843E-16</v>
      </c>
      <c r="W108" s="24">
        <f t="shared" si="87"/>
        <v>-1.4051260155412137E-16</v>
      </c>
      <c r="X108" s="24">
        <f t="shared" si="87"/>
        <v>0</v>
      </c>
      <c r="Y108" s="24">
        <f t="shared" si="87"/>
        <v>3.452099717193846E-16</v>
      </c>
      <c r="Z108" s="24">
        <f t="shared" si="87"/>
        <v>5.993469609499869E-16</v>
      </c>
    </row>
    <row r="109" spans="1:26" s="36" customFormat="1" ht="12.75">
      <c r="A109" s="69" t="s">
        <v>224</v>
      </c>
      <c r="B109" s="24">
        <f>(B103-B85)^2+(B104-B86)^2-$B$8^2</f>
        <v>0</v>
      </c>
      <c r="C109" s="24">
        <f>(C103-C85)^2+(C104-C86)^2-$B$8^2</f>
        <v>0</v>
      </c>
      <c r="D109" s="24">
        <f>(D103-D85)^2+(D104-D86)^2-$B$8^2</f>
        <v>0</v>
      </c>
      <c r="E109" s="24">
        <f>(E103-E85)^2+(E104-E86)^2-$B$8^2</f>
        <v>0</v>
      </c>
      <c r="F109" s="24">
        <f>(F103-F85)^2+(F104-F86)^2-$B$8^2</f>
        <v>0</v>
      </c>
      <c r="G109" s="24">
        <f>(G103-G85)^2+(G104-G86)^2-$B$8^2</f>
        <v>0</v>
      </c>
      <c r="H109" s="24">
        <f>(H103-H85)^2+(H104-H86)^2-$B$8^2</f>
        <v>0</v>
      </c>
      <c r="I109" s="24">
        <f>(I103-I85)^2+(I104-I86)^2-$B$8^2</f>
        <v>0</v>
      </c>
      <c r="J109" s="24">
        <f>(J103-J85)^2+(J104-J86)^2-$B$8^2</f>
        <v>0</v>
      </c>
      <c r="K109" s="24">
        <f>(K103-K85)^2+(K104-K86)^2-$B$8^2</f>
        <v>0</v>
      </c>
      <c r="L109" s="24">
        <f>(L103-L85)^2+(L104-L86)^2-$B$8^2</f>
        <v>0</v>
      </c>
      <c r="M109" s="24">
        <f>(M103-M85)^2+(M104-M86)^2-$B$8^2</f>
        <v>0</v>
      </c>
      <c r="N109" s="24">
        <f>(N103-N85)^2+(N104-N86)^2-$B$8^2</f>
        <v>0</v>
      </c>
      <c r="O109" s="24">
        <f>(O103-O85)^2+(O104-O86)^2-$B$8^2</f>
        <v>0</v>
      </c>
      <c r="P109" s="24">
        <f>(P103-P85)^2+(P104-P86)^2-$B$8^2</f>
        <v>0</v>
      </c>
      <c r="Q109" s="24">
        <f>(Q103-Q85)^2+(Q104-Q86)^2-$B$8^2</f>
        <v>0</v>
      </c>
      <c r="R109" s="24">
        <f>(R103-R85)^2+(R104-R86)^2-$B$8^2</f>
        <v>0</v>
      </c>
      <c r="S109" s="24">
        <f>(S103-S85)^2+(S104-S86)^2-$B$8^2</f>
        <v>0</v>
      </c>
      <c r="T109" s="24">
        <f>(T103-T85)^2+(T104-T86)^2-$B$8^2</f>
        <v>0</v>
      </c>
      <c r="U109" s="24">
        <f>(U103-U85)^2+(U104-U86)^2-$B$8^2</f>
        <v>0</v>
      </c>
      <c r="V109" s="24">
        <f>(V103-V85)^2+(V104-V86)^2-$B$8^2</f>
        <v>0</v>
      </c>
      <c r="W109" s="24">
        <f>(W103-W85)^2+(W104-W86)^2-$B$8^2</f>
        <v>0</v>
      </c>
      <c r="X109" s="24">
        <f>(X103-X85)^2+(X104-X86)^2-$B$8^2</f>
        <v>0</v>
      </c>
      <c r="Y109" s="24">
        <f>(Y103-Y85)^2+(Y104-Y86)^2-$B$8^2</f>
        <v>0</v>
      </c>
      <c r="Z109" s="24">
        <f>(Z103-Z85)^2+(Z104-Z86)^2-$B$8^2</f>
        <v>0</v>
      </c>
    </row>
    <row r="110" spans="1:3" ht="12.75">
      <c r="A110" s="75" t="s">
        <v>119</v>
      </c>
      <c r="B110" s="75"/>
      <c r="C110" s="3" t="s">
        <v>120</v>
      </c>
    </row>
    <row r="111" spans="1:26" ht="12.75">
      <c r="A111" s="6" t="s">
        <v>67</v>
      </c>
      <c r="B111" s="1">
        <f aca="true" t="shared" si="88" ref="B111:Z111">B29+($I$6-$F$6)*B55-($J$6-$G$6)*B56</f>
        <v>2.9</v>
      </c>
      <c r="C111" s="1">
        <f t="shared" si="88"/>
        <v>2.90344035929332</v>
      </c>
      <c r="D111" s="1">
        <f t="shared" si="88"/>
        <v>2.819451256543101</v>
      </c>
      <c r="E111" s="1">
        <f t="shared" si="88"/>
        <v>2.6606322735363923</v>
      </c>
      <c r="F111" s="1">
        <f t="shared" si="88"/>
        <v>2.443820503784086</v>
      </c>
      <c r="G111" s="1">
        <f t="shared" si="88"/>
        <v>2.1875518899837285</v>
      </c>
      <c r="H111" s="1">
        <f t="shared" si="88"/>
        <v>1.90986088025707</v>
      </c>
      <c r="I111" s="1">
        <f t="shared" si="88"/>
        <v>1.6269043819185414</v>
      </c>
      <c r="J111" s="1">
        <f t="shared" si="88"/>
        <v>1.3525619895512682</v>
      </c>
      <c r="K111" s="1">
        <f t="shared" si="88"/>
        <v>1.098775325953359</v>
      </c>
      <c r="L111" s="1">
        <f t="shared" si="88"/>
        <v>0.8762108067720361</v>
      </c>
      <c r="M111" s="1">
        <f t="shared" si="88"/>
        <v>0.6949116656920674</v>
      </c>
      <c r="N111" s="1">
        <f t="shared" si="88"/>
        <v>0.564783670439075</v>
      </c>
      <c r="O111" s="1">
        <f t="shared" si="88"/>
        <v>0.4958467878487578</v>
      </c>
      <c r="P111" s="1">
        <f t="shared" si="88"/>
        <v>0.4980707097096031</v>
      </c>
      <c r="Q111" s="1">
        <f t="shared" si="88"/>
        <v>0.5802863663727627</v>
      </c>
      <c r="R111" s="1">
        <f t="shared" si="88"/>
        <v>0.7474220981245601</v>
      </c>
      <c r="S111" s="1">
        <f t="shared" si="88"/>
        <v>0.9960561162453706</v>
      </c>
      <c r="T111" s="18">
        <f t="shared" si="88"/>
        <v>1.3105529159740246</v>
      </c>
      <c r="U111" s="1">
        <f t="shared" si="88"/>
        <v>1.6633796790571256</v>
      </c>
      <c r="V111" s="1">
        <f t="shared" si="88"/>
        <v>2.020292762386916</v>
      </c>
      <c r="W111" s="1">
        <f t="shared" si="88"/>
        <v>2.3471228818578944</v>
      </c>
      <c r="X111" s="1">
        <f t="shared" si="88"/>
        <v>2.614973876133371</v>
      </c>
      <c r="Y111" s="1">
        <f t="shared" si="88"/>
        <v>2.8030936841406224</v>
      </c>
      <c r="Z111" s="1">
        <f t="shared" si="88"/>
        <v>2.8999999999999995</v>
      </c>
    </row>
    <row r="112" spans="1:26" ht="12.75">
      <c r="A112" s="6" t="s">
        <v>68</v>
      </c>
      <c r="B112" s="1">
        <f aca="true" t="shared" si="89" ref="B112:Z112">B30+($I$6-$F$6)*B56+($J$6-$G$6)*B55</f>
        <v>2</v>
      </c>
      <c r="C112" s="1">
        <f t="shared" si="89"/>
        <v>2.072724343021857</v>
      </c>
      <c r="D112" s="1">
        <f t="shared" si="89"/>
        <v>2.1276014909844543</v>
      </c>
      <c r="E112" s="1">
        <f t="shared" si="89"/>
        <v>2.1644792813668956</v>
      </c>
      <c r="F112" s="1">
        <f t="shared" si="89"/>
        <v>2.183982400789119</v>
      </c>
      <c r="G112" s="1">
        <f t="shared" si="89"/>
        <v>2.186743904018416</v>
      </c>
      <c r="H112" s="1">
        <f t="shared" si="89"/>
        <v>2.172873094912471</v>
      </c>
      <c r="I112" s="1">
        <f t="shared" si="89"/>
        <v>2.141871362423668</v>
      </c>
      <c r="J112" s="1">
        <f t="shared" si="89"/>
        <v>2.093032075143074</v>
      </c>
      <c r="K112" s="1">
        <f t="shared" si="89"/>
        <v>2.0261593233107953</v>
      </c>
      <c r="L112" s="1">
        <f t="shared" si="89"/>
        <v>1.9423516989721923</v>
      </c>
      <c r="M112" s="1">
        <f t="shared" si="89"/>
        <v>1.844646910866046</v>
      </c>
      <c r="N112" s="1">
        <f t="shared" si="89"/>
        <v>1.73842531745454</v>
      </c>
      <c r="O112" s="1">
        <f t="shared" si="89"/>
        <v>1.6315268033217385</v>
      </c>
      <c r="P112" s="1">
        <f t="shared" si="89"/>
        <v>1.5339869743194154</v>
      </c>
      <c r="Q112" s="1">
        <f t="shared" si="89"/>
        <v>1.4571398076960225</v>
      </c>
      <c r="R112" s="1">
        <f t="shared" si="89"/>
        <v>1.411717183889648</v>
      </c>
      <c r="S112" s="1">
        <f t="shared" si="89"/>
        <v>1.4049721718268726</v>
      </c>
      <c r="T112" s="18">
        <f t="shared" si="89"/>
        <v>1.4380471661641159</v>
      </c>
      <c r="U112" s="1">
        <f t="shared" si="89"/>
        <v>1.5055051601879117</v>
      </c>
      <c r="V112" s="1">
        <f t="shared" si="89"/>
        <v>1.5974274201158702</v>
      </c>
      <c r="W112" s="1">
        <f t="shared" si="89"/>
        <v>1.702412111847948</v>
      </c>
      <c r="X112" s="1">
        <f t="shared" si="89"/>
        <v>1.809848894971992</v>
      </c>
      <c r="Y112" s="1">
        <f t="shared" si="89"/>
        <v>1.9111125076833289</v>
      </c>
      <c r="Z112" s="1">
        <f t="shared" si="89"/>
        <v>2.000000000000001</v>
      </c>
    </row>
    <row r="113" spans="1:26" ht="12.75">
      <c r="A113" s="6" t="s">
        <v>46</v>
      </c>
      <c r="B113" s="1">
        <f aca="true" t="shared" si="90" ref="B113:Z113">B31-B57*(B112-B30)</f>
        <v>0.190270826408592</v>
      </c>
      <c r="C113" s="1">
        <f t="shared" si="90"/>
        <v>-0.16003413304817948</v>
      </c>
      <c r="D113" s="1">
        <f t="shared" si="90"/>
        <v>-0.47466201927163376</v>
      </c>
      <c r="E113" s="1">
        <f t="shared" si="90"/>
        <v>-0.7347045923973861</v>
      </c>
      <c r="F113" s="1">
        <f t="shared" si="90"/>
        <v>-0.9297555894004538</v>
      </c>
      <c r="G113" s="1">
        <f t="shared" si="90"/>
        <v>-1.057663023965933</v>
      </c>
      <c r="H113" s="1">
        <f t="shared" si="90"/>
        <v>-1.1224069107411212</v>
      </c>
      <c r="I113" s="1">
        <f t="shared" si="90"/>
        <v>-1.1307159503392432</v>
      </c>
      <c r="J113" s="1">
        <f t="shared" si="90"/>
        <v>-1.0888044892944382</v>
      </c>
      <c r="K113" s="1">
        <f t="shared" si="90"/>
        <v>-1.0003765298517042</v>
      </c>
      <c r="L113" s="1">
        <f t="shared" si="90"/>
        <v>-0.866086288013057</v>
      </c>
      <c r="M113" s="1">
        <f t="shared" si="90"/>
        <v>-0.6839071514938762</v>
      </c>
      <c r="N113" s="1">
        <f t="shared" si="90"/>
        <v>-0.4498566858376056</v>
      </c>
      <c r="O113" s="1">
        <f t="shared" si="90"/>
        <v>-0.15917149383624019</v>
      </c>
      <c r="P113" s="1">
        <f t="shared" si="90"/>
        <v>0.19088662133409917</v>
      </c>
      <c r="Q113" s="1">
        <f t="shared" si="90"/>
        <v>0.5944789054013154</v>
      </c>
      <c r="R113" s="1">
        <f t="shared" si="90"/>
        <v>1.026484841673476</v>
      </c>
      <c r="S113" s="1">
        <f t="shared" si="90"/>
        <v>1.4349294868728748</v>
      </c>
      <c r="T113" s="18">
        <f t="shared" si="90"/>
        <v>1.750318114201212</v>
      </c>
      <c r="U113" s="1">
        <f t="shared" si="90"/>
        <v>1.9118902360240002</v>
      </c>
      <c r="V113" s="1">
        <f t="shared" si="90"/>
        <v>1.8890326043392287</v>
      </c>
      <c r="W113" s="1">
        <f t="shared" si="90"/>
        <v>1.6837936980489547</v>
      </c>
      <c r="X113" s="1">
        <f t="shared" si="90"/>
        <v>1.3221705659922287</v>
      </c>
      <c r="Y113" s="1">
        <f t="shared" si="90"/>
        <v>0.8448841350292959</v>
      </c>
      <c r="Z113" s="1">
        <f t="shared" si="90"/>
        <v>0.3006314545839167</v>
      </c>
    </row>
    <row r="114" spans="1:26" ht="12.75">
      <c r="A114" s="6" t="s">
        <v>47</v>
      </c>
      <c r="B114" s="1">
        <f aca="true" t="shared" si="91" ref="B114:Z114">B32+B57*(B111-B29)</f>
        <v>0.3103400314534216</v>
      </c>
      <c r="C114" s="1">
        <f t="shared" si="91"/>
        <v>0.24419784083866558</v>
      </c>
      <c r="D114" s="1">
        <f t="shared" si="91"/>
        <v>0.1754435632294828</v>
      </c>
      <c r="E114" s="1">
        <f t="shared" si="91"/>
        <v>0.10803106078912494</v>
      </c>
      <c r="F114" s="1">
        <f t="shared" si="91"/>
        <v>0.04290541118264879</v>
      </c>
      <c r="G114" s="1">
        <f t="shared" si="91"/>
        <v>-0.021620566394893972</v>
      </c>
      <c r="H114" s="1">
        <f t="shared" si="91"/>
        <v>-0.08856007593892634</v>
      </c>
      <c r="I114" s="1">
        <f t="shared" si="91"/>
        <v>-0.16035013298189493</v>
      </c>
      <c r="J114" s="1">
        <f t="shared" si="91"/>
        <v>-0.2370921146828946</v>
      </c>
      <c r="K114" s="1">
        <f t="shared" si="91"/>
        <v>-0.31555323952269176</v>
      </c>
      <c r="L114" s="1">
        <f t="shared" si="91"/>
        <v>-0.3890457566670741</v>
      </c>
      <c r="M114" s="1">
        <f t="shared" si="91"/>
        <v>-0.44790971409178015</v>
      </c>
      <c r="N114" s="1">
        <f t="shared" si="91"/>
        <v>-0.4803132117034017</v>
      </c>
      <c r="O114" s="1">
        <f t="shared" si="91"/>
        <v>-0.4734087454490734</v>
      </c>
      <c r="P114" s="1">
        <f t="shared" si="91"/>
        <v>-0.4154381631157151</v>
      </c>
      <c r="Q114" s="1">
        <f t="shared" si="91"/>
        <v>-0.29985248889597604</v>
      </c>
      <c r="R114" s="1">
        <f t="shared" si="91"/>
        <v>-0.1316116016519962</v>
      </c>
      <c r="S114" s="1">
        <f t="shared" si="91"/>
        <v>0.06819207556309884</v>
      </c>
      <c r="T114" s="18">
        <f t="shared" si="91"/>
        <v>0.2666302955373746</v>
      </c>
      <c r="U114" s="1">
        <f t="shared" si="91"/>
        <v>0.4322164604308298</v>
      </c>
      <c r="V114" s="1">
        <f t="shared" si="91"/>
        <v>0.5458558478915749</v>
      </c>
      <c r="W114" s="1">
        <f t="shared" si="91"/>
        <v>0.6021669368267412</v>
      </c>
      <c r="X114" s="1">
        <f t="shared" si="91"/>
        <v>0.6051928367956257</v>
      </c>
      <c r="Y114" s="1">
        <f t="shared" si="91"/>
        <v>0.5640917082631158</v>
      </c>
      <c r="Z114" s="1">
        <f t="shared" si="91"/>
        <v>0.49034303803942414</v>
      </c>
    </row>
    <row r="115" spans="1:26" ht="12.75">
      <c r="A115" s="6" t="s">
        <v>48</v>
      </c>
      <c r="B115" s="1">
        <f aca="true" t="shared" si="92" ref="B115:Z115">B33-B58*(B112-B30)-B123*(B111-B29)</f>
        <v>-1.3738993277666347</v>
      </c>
      <c r="C115" s="1">
        <f t="shared" si="92"/>
        <v>-1.285301112128691</v>
      </c>
      <c r="D115" s="1">
        <f t="shared" si="92"/>
        <v>-1.11219856985772</v>
      </c>
      <c r="E115" s="1">
        <f t="shared" si="92"/>
        <v>-0.8833828371535816</v>
      </c>
      <c r="F115" s="1">
        <f t="shared" si="92"/>
        <v>-0.6297276800845979</v>
      </c>
      <c r="G115" s="1">
        <f t="shared" si="92"/>
        <v>-0.37802909625467007</v>
      </c>
      <c r="H115" s="1">
        <f t="shared" si="92"/>
        <v>-0.14462377343590185</v>
      </c>
      <c r="I115" s="1">
        <f t="shared" si="92"/>
        <v>0.06729317859578948</v>
      </c>
      <c r="J115" s="1">
        <f t="shared" si="92"/>
        <v>0.2651119405592962</v>
      </c>
      <c r="K115" s="1">
        <f t="shared" si="92"/>
        <v>0.4613960678594029</v>
      </c>
      <c r="L115" s="1">
        <f t="shared" si="92"/>
        <v>0.6692486098236871</v>
      </c>
      <c r="M115" s="1">
        <f t="shared" si="92"/>
        <v>0.9000592847382696</v>
      </c>
      <c r="N115" s="1">
        <f t="shared" si="92"/>
        <v>1.16230379954037</v>
      </c>
      <c r="O115" s="1">
        <f t="shared" si="92"/>
        <v>1.4574484214608914</v>
      </c>
      <c r="P115" s="1">
        <f t="shared" si="92"/>
        <v>1.7668653719803855</v>
      </c>
      <c r="Q115" s="1">
        <f t="shared" si="92"/>
        <v>2.026956703592413</v>
      </c>
      <c r="R115" s="1">
        <f t="shared" si="92"/>
        <v>2.1122649073132718</v>
      </c>
      <c r="S115" s="1">
        <f t="shared" si="92"/>
        <v>1.8784001826346084</v>
      </c>
      <c r="T115" s="18">
        <f t="shared" si="92"/>
        <v>1.2700218249606776</v>
      </c>
      <c r="U115" s="1">
        <f t="shared" si="92"/>
        <v>0.3757586653135415</v>
      </c>
      <c r="V115" s="1">
        <f t="shared" si="92"/>
        <v>-0.6387551610808505</v>
      </c>
      <c r="W115" s="1">
        <f t="shared" si="92"/>
        <v>-1.6189055324134234</v>
      </c>
      <c r="X115" s="1">
        <f t="shared" si="92"/>
        <v>-2.4510576768859655</v>
      </c>
      <c r="Y115" s="1">
        <f t="shared" si="92"/>
        <v>-3.0564916116001712</v>
      </c>
      <c r="Z115" s="1">
        <f t="shared" si="92"/>
        <v>-3.3842182603743125</v>
      </c>
    </row>
    <row r="116" spans="1:26" ht="12.75">
      <c r="A116" s="6" t="s">
        <v>49</v>
      </c>
      <c r="B116" s="1">
        <f aca="true" t="shared" si="93" ref="B116:Z116">B34+B58*(B111-B29)-B123*(B112-B30)</f>
        <v>-0.23842403933985237</v>
      </c>
      <c r="C116" s="1">
        <f t="shared" si="93"/>
        <v>-0.25984835491671177</v>
      </c>
      <c r="D116" s="1">
        <f t="shared" si="93"/>
        <v>-0.2614466083490601</v>
      </c>
      <c r="E116" s="1">
        <f t="shared" si="93"/>
        <v>-0.2542533178117323</v>
      </c>
      <c r="F116" s="1">
        <f t="shared" si="93"/>
        <v>-0.24956131755244343</v>
      </c>
      <c r="G116" s="1">
        <f t="shared" si="93"/>
        <v>-0.2556775894706143</v>
      </c>
      <c r="H116" s="1">
        <f t="shared" si="93"/>
        <v>-0.27458534970408205</v>
      </c>
      <c r="I116" s="1">
        <f t="shared" si="93"/>
        <v>-0.3005984660952346</v>
      </c>
      <c r="J116" s="1">
        <f t="shared" si="93"/>
        <v>-0.3218487842950378</v>
      </c>
      <c r="K116" s="1">
        <f t="shared" si="93"/>
        <v>-0.3233907978920232</v>
      </c>
      <c r="L116" s="1">
        <f t="shared" si="93"/>
        <v>-0.2900400525032686</v>
      </c>
      <c r="M116" s="1">
        <f t="shared" si="93"/>
        <v>-0.20810155479277104</v>
      </c>
      <c r="N116" s="1">
        <f t="shared" si="93"/>
        <v>-0.06665268104321476</v>
      </c>
      <c r="O116" s="1">
        <f t="shared" si="93"/>
        <v>0.13960974886268201</v>
      </c>
      <c r="P116" s="1">
        <f t="shared" si="93"/>
        <v>0.402845349655509</v>
      </c>
      <c r="Q116" s="1">
        <f t="shared" si="93"/>
        <v>0.6884851478512086</v>
      </c>
      <c r="R116" s="1">
        <f t="shared" si="93"/>
        <v>0.9259870991320672</v>
      </c>
      <c r="S116" s="1">
        <f t="shared" si="93"/>
        <v>1.0310515915266534</v>
      </c>
      <c r="T116" s="18">
        <f t="shared" si="93"/>
        <v>0.9620909378851852</v>
      </c>
      <c r="U116" s="1">
        <f t="shared" si="93"/>
        <v>0.7493618339450185</v>
      </c>
      <c r="V116" s="1">
        <f t="shared" si="93"/>
        <v>0.46085852480357586</v>
      </c>
      <c r="W116" s="1">
        <f t="shared" si="93"/>
        <v>0.15754719378552584</v>
      </c>
      <c r="X116" s="1">
        <f t="shared" si="93"/>
        <v>-0.12083388358762148</v>
      </c>
      <c r="Y116" s="1">
        <f t="shared" si="93"/>
        <v>-0.3510040625370731</v>
      </c>
      <c r="Z116" s="1">
        <f t="shared" si="93"/>
        <v>-0.5207342168418025</v>
      </c>
    </row>
    <row r="117" ht="12.75">
      <c r="A117" s="70" t="s">
        <v>127</v>
      </c>
    </row>
    <row r="118" spans="1:26" ht="12.75">
      <c r="A118" s="6" t="s">
        <v>67</v>
      </c>
      <c r="B118" s="1">
        <f aca="true" t="shared" si="94" ref="B118:Z118">(B57*B29-B32)/B57</f>
        <v>3.8666470974067573</v>
      </c>
      <c r="C118" s="1">
        <f t="shared" si="94"/>
        <v>3.7886912247621045</v>
      </c>
      <c r="D118" s="1">
        <f t="shared" si="94"/>
        <v>3.633651163479071</v>
      </c>
      <c r="E118" s="1">
        <f t="shared" si="94"/>
        <v>3.4211548663580307</v>
      </c>
      <c r="F118" s="1">
        <f t="shared" si="94"/>
        <v>3.1736097100255476</v>
      </c>
      <c r="G118" s="1">
        <f t="shared" si="94"/>
        <v>2.912841843864269</v>
      </c>
      <c r="H118" s="1">
        <f t="shared" si="94"/>
        <v>2.6573736320916783</v>
      </c>
      <c r="I118" s="1">
        <f t="shared" si="94"/>
        <v>2.420967605221084</v>
      </c>
      <c r="J118" s="1">
        <f t="shared" si="94"/>
        <v>2.2126128564384158</v>
      </c>
      <c r="K118" s="1">
        <f t="shared" si="94"/>
        <v>2.0376063299723137</v>
      </c>
      <c r="L118" s="1">
        <f t="shared" si="94"/>
        <v>1.8991379236132748</v>
      </c>
      <c r="M118" s="1">
        <f t="shared" si="94"/>
        <v>1.7998904921359749</v>
      </c>
      <c r="N118" s="1">
        <f t="shared" si="94"/>
        <v>1.7433992402781424</v>
      </c>
      <c r="O118" s="1">
        <f t="shared" si="94"/>
        <v>1.7350322088456056</v>
      </c>
      <c r="P118" s="1">
        <f t="shared" si="94"/>
        <v>1.7823076513142686</v>
      </c>
      <c r="Q118" s="1">
        <f t="shared" si="94"/>
        <v>1.893842534621594</v>
      </c>
      <c r="R118" s="1">
        <f t="shared" si="94"/>
        <v>2.075915820885374</v>
      </c>
      <c r="S118" s="1">
        <f t="shared" si="94"/>
        <v>2.326621466376936</v>
      </c>
      <c r="T118" s="18">
        <f t="shared" si="94"/>
        <v>2.6305988587883244</v>
      </c>
      <c r="U118" s="1">
        <f t="shared" si="94"/>
        <v>2.959092279886608</v>
      </c>
      <c r="V118" s="1">
        <f t="shared" si="94"/>
        <v>3.276273291144669</v>
      </c>
      <c r="W118" s="1">
        <f t="shared" si="94"/>
        <v>3.5475494044131963</v>
      </c>
      <c r="X118" s="1">
        <f t="shared" si="94"/>
        <v>3.745704338373401</v>
      </c>
      <c r="Y118" s="1">
        <f t="shared" si="94"/>
        <v>3.8539412512348723</v>
      </c>
      <c r="Z118" s="1">
        <f t="shared" si="94"/>
        <v>3.8666470974067573</v>
      </c>
    </row>
    <row r="119" spans="1:26" ht="12.75">
      <c r="A119" s="6" t="s">
        <v>68</v>
      </c>
      <c r="B119" s="1">
        <f aca="true" t="shared" si="95" ref="B119:Z119">(B57*B30+B31)/B57</f>
        <v>1.4073444498678687</v>
      </c>
      <c r="C119" s="1">
        <f t="shared" si="95"/>
        <v>2.652870155527403</v>
      </c>
      <c r="D119" s="1">
        <f t="shared" si="95"/>
        <v>4.330416828310314</v>
      </c>
      <c r="E119" s="1">
        <f t="shared" si="95"/>
        <v>7.336690287039748</v>
      </c>
      <c r="F119" s="1">
        <f t="shared" si="95"/>
        <v>17.998435051030103</v>
      </c>
      <c r="G119" s="1">
        <f t="shared" si="95"/>
        <v>-33.29393462504037</v>
      </c>
      <c r="H119" s="1">
        <f t="shared" si="95"/>
        <v>-7.301074049226003</v>
      </c>
      <c r="I119" s="1">
        <f t="shared" si="95"/>
        <v>-3.4575000597837207</v>
      </c>
      <c r="J119" s="1">
        <f t="shared" si="95"/>
        <v>-1.8566026317755833</v>
      </c>
      <c r="K119" s="1">
        <f t="shared" si="95"/>
        <v>-0.9501514359711911</v>
      </c>
      <c r="L119" s="1">
        <f t="shared" si="95"/>
        <v>-0.334869256019672</v>
      </c>
      <c r="M119" s="1">
        <f t="shared" si="95"/>
        <v>0.15747001364999355</v>
      </c>
      <c r="N119" s="1">
        <f t="shared" si="95"/>
        <v>0.6345454299035543</v>
      </c>
      <c r="O119" s="1">
        <f t="shared" si="95"/>
        <v>1.2148826316703365</v>
      </c>
      <c r="P119" s="1">
        <f t="shared" si="95"/>
        <v>2.124071546561927</v>
      </c>
      <c r="Q119" s="1">
        <f t="shared" si="95"/>
        <v>4.061358421851374</v>
      </c>
      <c r="R119" s="1">
        <f t="shared" si="95"/>
        <v>11.773103654044023</v>
      </c>
      <c r="S119" s="1">
        <f t="shared" si="95"/>
        <v>-26.593405049415633</v>
      </c>
      <c r="T119" s="18">
        <f t="shared" si="95"/>
        <v>-7.227510964164006</v>
      </c>
      <c r="U119" s="1">
        <f t="shared" si="95"/>
        <v>-4.226021741286036</v>
      </c>
      <c r="V119" s="1">
        <f t="shared" si="95"/>
        <v>-2.7491197102354645</v>
      </c>
      <c r="W119" s="1">
        <f t="shared" si="95"/>
        <v>-1.6542494549610747</v>
      </c>
      <c r="X119" s="1">
        <f t="shared" si="95"/>
        <v>-0.6604687366119787</v>
      </c>
      <c r="Y119" s="1">
        <f t="shared" si="95"/>
        <v>0.3371761693779666</v>
      </c>
      <c r="Z119" s="1">
        <f t="shared" si="95"/>
        <v>1.4073444498678715</v>
      </c>
    </row>
    <row r="120" ht="12.75">
      <c r="A120" s="70" t="s">
        <v>128</v>
      </c>
    </row>
    <row r="121" spans="1:26" ht="12.75">
      <c r="A121" s="6" t="s">
        <v>67</v>
      </c>
      <c r="B121" s="1">
        <f aca="true" t="shared" si="96" ref="B121:Z121">B29+(B33*B123-B34*B58)/(B57^4+B58^2)</f>
        <v>-0.6800615386060853</v>
      </c>
      <c r="C121" s="1">
        <f t="shared" si="96"/>
        <v>1.9213622463712838</v>
      </c>
      <c r="D121" s="1">
        <f t="shared" si="96"/>
        <v>3.047037607140969</v>
      </c>
      <c r="E121" s="1">
        <f t="shared" si="96"/>
        <v>3.3021430024364933</v>
      </c>
      <c r="F121" s="1">
        <f t="shared" si="96"/>
        <v>3.166461114914335</v>
      </c>
      <c r="G121" s="1">
        <f t="shared" si="96"/>
        <v>2.9131154581327987</v>
      </c>
      <c r="H121" s="1">
        <f t="shared" si="96"/>
        <v>2.6867400572255944</v>
      </c>
      <c r="I121" s="1">
        <f t="shared" si="96"/>
        <v>2.5778768468967597</v>
      </c>
      <c r="J121" s="1">
        <f t="shared" si="96"/>
        <v>2.674149712166585</v>
      </c>
      <c r="K121" s="1">
        <f t="shared" si="96"/>
        <v>3.105230679386521</v>
      </c>
      <c r="L121" s="1">
        <f t="shared" si="96"/>
        <v>4.103018816982764</v>
      </c>
      <c r="M121" s="1">
        <f t="shared" si="96"/>
        <v>5.897811693293932</v>
      </c>
      <c r="N121" s="1">
        <f t="shared" si="96"/>
        <v>6.928159457385341</v>
      </c>
      <c r="O121" s="1">
        <f t="shared" si="96"/>
        <v>4.73892912834228</v>
      </c>
      <c r="P121" s="1">
        <f t="shared" si="96"/>
        <v>2.871320356876499</v>
      </c>
      <c r="Q121" s="1">
        <f t="shared" si="96"/>
        <v>2.1942019647487436</v>
      </c>
      <c r="R121" s="1">
        <f t="shared" si="96"/>
        <v>2.11217593837523</v>
      </c>
      <c r="S121" s="1">
        <f t="shared" si="96"/>
        <v>2.3334345737404147</v>
      </c>
      <c r="T121" s="18">
        <f t="shared" si="96"/>
        <v>2.696357841286762</v>
      </c>
      <c r="U121" s="1">
        <f t="shared" si="96"/>
        <v>2.9360221671570503</v>
      </c>
      <c r="V121" s="1">
        <f t="shared" si="96"/>
        <v>2.3880876244168014</v>
      </c>
      <c r="W121" s="1">
        <f t="shared" si="96"/>
        <v>-0.23322820038351688</v>
      </c>
      <c r="X121" s="1">
        <f t="shared" si="96"/>
        <v>-5.169306211348607</v>
      </c>
      <c r="Y121" s="1">
        <f t="shared" si="96"/>
        <v>-6.642077659415039</v>
      </c>
      <c r="Z121" s="1">
        <f t="shared" si="96"/>
        <v>-2.2889694366816826</v>
      </c>
    </row>
    <row r="122" spans="1:26" ht="12.75">
      <c r="A122" s="6" t="s">
        <v>68</v>
      </c>
      <c r="B122" s="1">
        <f aca="true" t="shared" si="97" ref="B122:Z122">B30+(B33*B58-B34*B123)/(B57^4+B58^2)</f>
        <v>-2.844390916023136</v>
      </c>
      <c r="C122" s="1">
        <f t="shared" si="97"/>
        <v>-2.082800125079254</v>
      </c>
      <c r="D122" s="1">
        <f t="shared" si="97"/>
        <v>-1.2119826885372502</v>
      </c>
      <c r="E122" s="1">
        <f t="shared" si="97"/>
        <v>-0.3933816706113543</v>
      </c>
      <c r="F122" s="1">
        <f t="shared" si="97"/>
        <v>0.3659967067228873</v>
      </c>
      <c r="G122" s="1">
        <f t="shared" si="97"/>
        <v>1.1232840633296062</v>
      </c>
      <c r="H122" s="1">
        <f t="shared" si="97"/>
        <v>1.9657039435025518</v>
      </c>
      <c r="I122" s="1">
        <f t="shared" si="97"/>
        <v>2.9764112520767383</v>
      </c>
      <c r="J122" s="1">
        <f t="shared" si="97"/>
        <v>4.153349512473791</v>
      </c>
      <c r="K122" s="1">
        <f t="shared" si="97"/>
        <v>5.235423535956334</v>
      </c>
      <c r="L122" s="1">
        <f t="shared" si="97"/>
        <v>5.376840110439386</v>
      </c>
      <c r="M122" s="1">
        <f t="shared" si="97"/>
        <v>2.530059323277785</v>
      </c>
      <c r="N122" s="1">
        <f t="shared" si="97"/>
        <v>-4.382629425616075</v>
      </c>
      <c r="O122" s="1">
        <f t="shared" si="97"/>
        <v>-6.518255914176576</v>
      </c>
      <c r="P122" s="1">
        <f t="shared" si="97"/>
        <v>-4.305023720049128</v>
      </c>
      <c r="Q122" s="1">
        <f t="shared" si="97"/>
        <v>-2.6016689615458253</v>
      </c>
      <c r="R122" s="1">
        <f t="shared" si="97"/>
        <v>-1.6502471376300871</v>
      </c>
      <c r="S122" s="1">
        <f t="shared" si="97"/>
        <v>-1.0272760558368303</v>
      </c>
      <c r="T122" s="18">
        <f t="shared" si="97"/>
        <v>-0.45902961615340937</v>
      </c>
      <c r="U122" s="1">
        <f t="shared" si="97"/>
        <v>0.18864460041631204</v>
      </c>
      <c r="V122" s="1">
        <f t="shared" si="97"/>
        <v>0.895276857218267</v>
      </c>
      <c r="W122" s="1">
        <f t="shared" si="97"/>
        <v>1.2776071678837075</v>
      </c>
      <c r="X122" s="1">
        <f t="shared" si="97"/>
        <v>0.26412584773573455</v>
      </c>
      <c r="Y122" s="1">
        <f t="shared" si="97"/>
        <v>-2.2100989501781476</v>
      </c>
      <c r="Z122" s="1">
        <f t="shared" si="97"/>
        <v>-3.2172313835062343</v>
      </c>
    </row>
    <row r="123" spans="1:26" ht="12.75">
      <c r="A123" s="57" t="s">
        <v>100</v>
      </c>
      <c r="B123" s="1">
        <f aca="true" t="shared" si="98" ref="B123:Z123">POWER(B57,2)</f>
        <v>0.10307176126159749</v>
      </c>
      <c r="C123" s="1">
        <f t="shared" si="98"/>
        <v>0.07609408851892789</v>
      </c>
      <c r="D123" s="1">
        <f t="shared" si="98"/>
        <v>0.046431507221791</v>
      </c>
      <c r="E123" s="1">
        <f t="shared" si="98"/>
        <v>0.02017776412307066</v>
      </c>
      <c r="F123" s="1">
        <f t="shared" si="98"/>
        <v>0.003456441932618442</v>
      </c>
      <c r="G123" s="1">
        <f t="shared" si="98"/>
        <v>0.0008886092095681984</v>
      </c>
      <c r="H123" s="1">
        <f t="shared" si="98"/>
        <v>0.014035850997039466</v>
      </c>
      <c r="I123" s="1">
        <f t="shared" si="98"/>
        <v>0.04077824062373206</v>
      </c>
      <c r="J123" s="1">
        <f t="shared" si="98"/>
        <v>0.07599516191451486</v>
      </c>
      <c r="K123" s="1">
        <f t="shared" si="98"/>
        <v>0.11297190170390461</v>
      </c>
      <c r="L123" s="1">
        <f t="shared" si="98"/>
        <v>0.1446478499370376</v>
      </c>
      <c r="M123" s="1">
        <f t="shared" si="98"/>
        <v>0.16431342578087532</v>
      </c>
      <c r="N123" s="1">
        <f t="shared" si="98"/>
        <v>0.16607517452137638</v>
      </c>
      <c r="O123" s="1">
        <f t="shared" si="98"/>
        <v>0.1459486097647313</v>
      </c>
      <c r="P123" s="1">
        <f t="shared" si="98"/>
        <v>0.10464595888148434</v>
      </c>
      <c r="Q123" s="1">
        <f t="shared" si="98"/>
        <v>0.05210963362566906</v>
      </c>
      <c r="R123" s="1">
        <f t="shared" si="98"/>
        <v>0.009814526122651717</v>
      </c>
      <c r="S123" s="1">
        <f t="shared" si="98"/>
        <v>0.0026266088266081174</v>
      </c>
      <c r="T123" s="18">
        <f t="shared" si="98"/>
        <v>0.040798189875670125</v>
      </c>
      <c r="U123" s="1">
        <f t="shared" si="98"/>
        <v>0.11127183246953677</v>
      </c>
      <c r="V123" s="1">
        <f t="shared" si="98"/>
        <v>0.18888180374163985</v>
      </c>
      <c r="W123" s="1">
        <f t="shared" si="98"/>
        <v>0.25163013319764294</v>
      </c>
      <c r="X123" s="1">
        <f t="shared" si="98"/>
        <v>0.2864635523787977</v>
      </c>
      <c r="Y123" s="1">
        <f t="shared" si="98"/>
        <v>0.28815090354810663</v>
      </c>
      <c r="Z123" s="1">
        <f t="shared" si="98"/>
        <v>0.25731441980674735</v>
      </c>
    </row>
    <row r="125" spans="1:26" ht="12.75">
      <c r="A125" s="6" t="s">
        <v>69</v>
      </c>
      <c r="B125" s="1">
        <f aca="true" t="shared" si="99" ref="B125:Z125">0.5*$L$6*(B113^2+B114^2)+0.5*$O$6*B123</f>
        <v>0.25619761632756916</v>
      </c>
      <c r="C125" s="1">
        <f t="shared" si="99"/>
        <v>0.17214930382370663</v>
      </c>
      <c r="D125" s="1">
        <f t="shared" si="99"/>
        <v>0.3805376735802144</v>
      </c>
      <c r="E125" s="1">
        <f t="shared" si="99"/>
        <v>0.7596064131420973</v>
      </c>
      <c r="F125" s="1">
        <f t="shared" si="99"/>
        <v>1.1720788773951494</v>
      </c>
      <c r="G125" s="1">
        <f t="shared" si="99"/>
        <v>1.5114764604677733</v>
      </c>
      <c r="H125" s="1">
        <f t="shared" si="99"/>
        <v>1.7218411046929227</v>
      </c>
      <c r="I125" s="1">
        <f t="shared" si="99"/>
        <v>1.7912951598912996</v>
      </c>
      <c r="J125" s="1">
        <f t="shared" si="99"/>
        <v>1.7333020185518004</v>
      </c>
      <c r="K125" s="1">
        <f t="shared" si="99"/>
        <v>1.5701704416873226</v>
      </c>
      <c r="L125" s="1">
        <f t="shared" si="99"/>
        <v>1.3254596671903824</v>
      </c>
      <c r="M125" s="1">
        <f t="shared" si="99"/>
        <v>1.0255104095226912</v>
      </c>
      <c r="N125" s="1">
        <f t="shared" si="99"/>
        <v>0.7092033367160341</v>
      </c>
      <c r="O125" s="1">
        <f t="shared" si="99"/>
        <v>0.44622085369247844</v>
      </c>
      <c r="P125" s="1">
        <f t="shared" si="99"/>
        <v>0.3606703380904781</v>
      </c>
      <c r="Q125" s="1">
        <f t="shared" si="99"/>
        <v>0.6375597487059995</v>
      </c>
      <c r="R125" s="1">
        <f t="shared" si="99"/>
        <v>1.4532010988230024</v>
      </c>
      <c r="S125" s="1">
        <f t="shared" si="99"/>
        <v>2.7879282251002104</v>
      </c>
      <c r="T125" s="18">
        <f t="shared" si="99"/>
        <v>4.26245068319572</v>
      </c>
      <c r="U125" s="1">
        <f t="shared" si="99"/>
        <v>5.270336587768358</v>
      </c>
      <c r="V125" s="1">
        <f t="shared" si="99"/>
        <v>5.361305115167236</v>
      </c>
      <c r="W125" s="1">
        <f t="shared" si="99"/>
        <v>4.505707020383743</v>
      </c>
      <c r="X125" s="1">
        <f t="shared" si="99"/>
        <v>3.0692787209187773</v>
      </c>
      <c r="Y125" s="1">
        <f t="shared" si="99"/>
        <v>1.6093518645508724</v>
      </c>
      <c r="Z125" s="1">
        <f t="shared" si="99"/>
        <v>0.639586829547675</v>
      </c>
    </row>
    <row r="126" spans="1:26" ht="12.75">
      <c r="A126" s="6" t="s">
        <v>54</v>
      </c>
      <c r="B126" s="1">
        <f aca="true" t="shared" si="100" ref="B126:S126">$L$6*B115</f>
        <v>-3.7095281849699138</v>
      </c>
      <c r="C126" s="1">
        <f t="shared" si="100"/>
        <v>-3.470313002747466</v>
      </c>
      <c r="D126" s="1">
        <f t="shared" si="100"/>
        <v>-3.002936138615844</v>
      </c>
      <c r="E126" s="1">
        <f t="shared" si="100"/>
        <v>-2.3851336603146702</v>
      </c>
      <c r="F126" s="1">
        <f t="shared" si="100"/>
        <v>-1.7002647362284145</v>
      </c>
      <c r="G126" s="1">
        <f t="shared" si="100"/>
        <v>-1.0206785598876094</v>
      </c>
      <c r="H126" s="1">
        <f t="shared" si="100"/>
        <v>-0.39048418827693504</v>
      </c>
      <c r="I126" s="1">
        <f t="shared" si="100"/>
        <v>0.1816915822086316</v>
      </c>
      <c r="J126" s="1">
        <f t="shared" si="100"/>
        <v>0.7158022395100998</v>
      </c>
      <c r="K126" s="1">
        <f t="shared" si="100"/>
        <v>1.245769383220388</v>
      </c>
      <c r="L126" s="1">
        <f t="shared" si="100"/>
        <v>1.8069712465239551</v>
      </c>
      <c r="M126" s="1">
        <f t="shared" si="100"/>
        <v>2.430160068793328</v>
      </c>
      <c r="N126" s="1">
        <f t="shared" si="100"/>
        <v>3.138220258758999</v>
      </c>
      <c r="O126" s="1">
        <f t="shared" si="100"/>
        <v>3.935110737944407</v>
      </c>
      <c r="P126" s="1">
        <f t="shared" si="100"/>
        <v>4.770536504347041</v>
      </c>
      <c r="Q126" s="1">
        <f t="shared" si="100"/>
        <v>5.472783099699515</v>
      </c>
      <c r="R126" s="1">
        <f t="shared" si="100"/>
        <v>5.703115249745834</v>
      </c>
      <c r="S126" s="1">
        <f t="shared" si="100"/>
        <v>5.071680493113443</v>
      </c>
      <c r="T126" s="18">
        <f aca="true" t="shared" si="101" ref="T126:Z126">$L$6*T115</f>
        <v>3.4290589273938297</v>
      </c>
      <c r="U126" s="1">
        <f t="shared" si="101"/>
        <v>1.0145483963465622</v>
      </c>
      <c r="V126" s="1">
        <f t="shared" si="101"/>
        <v>-1.7246389349182965</v>
      </c>
      <c r="W126" s="1">
        <f t="shared" si="101"/>
        <v>-4.371044937516244</v>
      </c>
      <c r="X126" s="1">
        <f t="shared" si="101"/>
        <v>-6.617855727592107</v>
      </c>
      <c r="Y126" s="1">
        <f t="shared" si="101"/>
        <v>-8.252527351320463</v>
      </c>
      <c r="Z126" s="1">
        <f t="shared" si="101"/>
        <v>-9.137389303010645</v>
      </c>
    </row>
    <row r="127" spans="1:26" ht="12.75">
      <c r="A127" s="6" t="s">
        <v>55</v>
      </c>
      <c r="B127" s="1">
        <f aca="true" t="shared" si="102" ref="B127:S127">$L$6*B116</f>
        <v>-0.6437449062176015</v>
      </c>
      <c r="C127" s="1">
        <f t="shared" si="102"/>
        <v>-0.7015905582751218</v>
      </c>
      <c r="D127" s="1">
        <f t="shared" si="102"/>
        <v>-0.7059058425424622</v>
      </c>
      <c r="E127" s="1">
        <f t="shared" si="102"/>
        <v>-0.6864839580916773</v>
      </c>
      <c r="F127" s="1">
        <f t="shared" si="102"/>
        <v>-0.6738155573915973</v>
      </c>
      <c r="G127" s="1">
        <f t="shared" si="102"/>
        <v>-0.6903294915706587</v>
      </c>
      <c r="H127" s="1">
        <f t="shared" si="102"/>
        <v>-0.7413804442010216</v>
      </c>
      <c r="I127" s="1">
        <f t="shared" si="102"/>
        <v>-0.8116158584571335</v>
      </c>
      <c r="J127" s="1">
        <f t="shared" si="102"/>
        <v>-0.8689917175966022</v>
      </c>
      <c r="K127" s="1">
        <f t="shared" si="102"/>
        <v>-0.8731551543084627</v>
      </c>
      <c r="L127" s="1">
        <f t="shared" si="102"/>
        <v>-0.7831081417588253</v>
      </c>
      <c r="M127" s="1">
        <f t="shared" si="102"/>
        <v>-0.5618741979404819</v>
      </c>
      <c r="N127" s="1">
        <f t="shared" si="102"/>
        <v>-0.17996223881667986</v>
      </c>
      <c r="O127" s="1">
        <f t="shared" si="102"/>
        <v>0.3769463219292415</v>
      </c>
      <c r="P127" s="1">
        <f t="shared" si="102"/>
        <v>1.0876824440698745</v>
      </c>
      <c r="Q127" s="1">
        <f t="shared" si="102"/>
        <v>1.8589098991982633</v>
      </c>
      <c r="R127" s="1">
        <f t="shared" si="102"/>
        <v>2.5001651676565815</v>
      </c>
      <c r="S127" s="1">
        <f t="shared" si="102"/>
        <v>2.7838392971219643</v>
      </c>
      <c r="T127" s="18">
        <f aca="true" t="shared" si="103" ref="T127:Z127">$L$6*T116</f>
        <v>2.59764553229</v>
      </c>
      <c r="U127" s="1">
        <f t="shared" si="103"/>
        <v>2.02327695165155</v>
      </c>
      <c r="V127" s="1">
        <f t="shared" si="103"/>
        <v>1.2443180169696548</v>
      </c>
      <c r="W127" s="1">
        <f t="shared" si="103"/>
        <v>0.4253774232209198</v>
      </c>
      <c r="X127" s="1">
        <f t="shared" si="103"/>
        <v>-0.326251485686578</v>
      </c>
      <c r="Y127" s="1">
        <f t="shared" si="103"/>
        <v>-0.9477109688500974</v>
      </c>
      <c r="Z127" s="1">
        <f t="shared" si="103"/>
        <v>-1.405982385472867</v>
      </c>
    </row>
    <row r="128" spans="1:26" ht="12.75">
      <c r="A128" s="6" t="s">
        <v>134</v>
      </c>
      <c r="B128" s="1">
        <f aca="true" t="shared" si="104" ref="B128:S128">$O$6*B58</f>
        <v>0.2100336489521879</v>
      </c>
      <c r="C128" s="1">
        <f t="shared" si="104"/>
        <v>0.30198282897134643</v>
      </c>
      <c r="D128" s="1">
        <f t="shared" si="104"/>
        <v>0.38520706609505206</v>
      </c>
      <c r="E128" s="1">
        <f t="shared" si="104"/>
        <v>0.45512795752057267</v>
      </c>
      <c r="F128" s="1">
        <f t="shared" si="104"/>
        <v>0.5045339442585356</v>
      </c>
      <c r="G128" s="1">
        <f t="shared" si="104"/>
        <v>0.5265956805532481</v>
      </c>
      <c r="H128" s="1">
        <f t="shared" si="104"/>
        <v>0.5179638950745923</v>
      </c>
      <c r="I128" s="1">
        <f t="shared" si="104"/>
        <v>0.4798767027525177</v>
      </c>
      <c r="J128" s="1">
        <f t="shared" si="104"/>
        <v>0.4164584514013064</v>
      </c>
      <c r="K128" s="1">
        <f t="shared" si="104"/>
        <v>0.3314712021625278</v>
      </c>
      <c r="L128" s="1">
        <f t="shared" si="104"/>
        <v>0.22542794520465223</v>
      </c>
      <c r="M128" s="1">
        <f t="shared" si="104"/>
        <v>0.09409419298495876</v>
      </c>
      <c r="N128" s="1">
        <f t="shared" si="104"/>
        <v>-0.07124642740596238</v>
      </c>
      <c r="O128" s="1">
        <f t="shared" si="104"/>
        <v>-0.28056359110108214</v>
      </c>
      <c r="P128" s="1">
        <f t="shared" si="104"/>
        <v>-0.5357947358688414</v>
      </c>
      <c r="Q128" s="1">
        <f t="shared" si="104"/>
        <v>-0.8134100615151874</v>
      </c>
      <c r="R128" s="1">
        <f t="shared" si="104"/>
        <v>-1.05009292733701</v>
      </c>
      <c r="S128" s="1">
        <f t="shared" si="104"/>
        <v>-1.1635452120848293</v>
      </c>
      <c r="T128" s="18">
        <f aca="true" t="shared" si="105" ref="T128:Z128">$O$6*T58</f>
        <v>-1.1135549577035135</v>
      </c>
      <c r="U128" s="1">
        <f t="shared" si="105"/>
        <v>-0.9326261690974559</v>
      </c>
      <c r="V128" s="1">
        <f t="shared" si="105"/>
        <v>-0.6851639182104252</v>
      </c>
      <c r="W128" s="1">
        <f t="shared" si="105"/>
        <v>-0.41772058610200635</v>
      </c>
      <c r="X128" s="1">
        <f t="shared" si="105"/>
        <v>-0.14745995372215775</v>
      </c>
      <c r="Y128" s="1">
        <f t="shared" si="105"/>
        <v>0.12627831045766616</v>
      </c>
      <c r="Z128" s="1">
        <f t="shared" si="105"/>
        <v>0.40876313249437574</v>
      </c>
    </row>
    <row r="129" spans="1:26" ht="12.75">
      <c r="A129" s="6" t="s">
        <v>133</v>
      </c>
      <c r="B129" s="1">
        <f aca="true" t="shared" si="106" ref="B129:Z129">B126*B113+B127*B114+B128*B57</f>
        <v>-0.9730256720536102</v>
      </c>
      <c r="C129" s="1">
        <f t="shared" si="106"/>
        <v>0.3007391959156425</v>
      </c>
      <c r="D129" s="1">
        <f t="shared" si="106"/>
        <v>1.2185287864778864</v>
      </c>
      <c r="E129" s="1">
        <f t="shared" si="106"/>
        <v>1.6135568394248978</v>
      </c>
      <c r="F129" s="1">
        <f t="shared" si="106"/>
        <v>1.522257994767571</v>
      </c>
      <c r="G129" s="1">
        <f t="shared" si="106"/>
        <v>1.1101568664796204</v>
      </c>
      <c r="H129" s="1">
        <f t="shared" si="106"/>
        <v>0.565303594836353</v>
      </c>
      <c r="I129" s="1">
        <f t="shared" si="106"/>
        <v>0.021605632575645684</v>
      </c>
      <c r="J129" s="1">
        <f t="shared" si="106"/>
        <v>-0.45853159030573276</v>
      </c>
      <c r="K129" s="1">
        <f t="shared" si="106"/>
        <v>-0.8592997580686449</v>
      </c>
      <c r="L129" s="1">
        <f t="shared" si="106"/>
        <v>-1.1745920160398848</v>
      </c>
      <c r="M129" s="1">
        <f t="shared" si="106"/>
        <v>-1.372193300350601</v>
      </c>
      <c r="N129" s="1">
        <f t="shared" si="106"/>
        <v>-1.354345697604577</v>
      </c>
      <c r="O129" s="1">
        <f t="shared" si="106"/>
        <v>-0.9119914687951651</v>
      </c>
      <c r="P129" s="1">
        <f t="shared" si="106"/>
        <v>0.28544241148464006</v>
      </c>
      <c r="Q129" s="1">
        <f t="shared" si="106"/>
        <v>2.510373883406938</v>
      </c>
      <c r="R129" s="1">
        <f t="shared" si="106"/>
        <v>5.421079701211383</v>
      </c>
      <c r="S129" s="1">
        <f t="shared" si="106"/>
        <v>7.526971885272268</v>
      </c>
      <c r="T129" s="18">
        <f t="shared" si="106"/>
        <v>6.919477037556588</v>
      </c>
      <c r="U129" s="1">
        <f t="shared" si="106"/>
        <v>3.1252989233308996</v>
      </c>
      <c r="V129" s="1">
        <f t="shared" si="106"/>
        <v>-2.2809050132217896</v>
      </c>
      <c r="W129" s="1">
        <f t="shared" si="106"/>
        <v>-6.8942495729156255</v>
      </c>
      <c r="X129" s="1">
        <f t="shared" si="106"/>
        <v>-8.868455171113876</v>
      </c>
      <c r="Y129" s="1">
        <f t="shared" si="106"/>
        <v>-7.574811136998813</v>
      </c>
      <c r="Z129" s="1">
        <f t="shared" si="106"/>
        <v>-3.6437501880443226</v>
      </c>
    </row>
    <row r="130" spans="1:256" ht="12.75">
      <c r="A130" s="6" t="s">
        <v>131</v>
      </c>
      <c r="B130" s="24">
        <f aca="true" t="shared" si="107" ref="B130:S130">$L$6*$L$11*B114</f>
        <v>8.211597232257537</v>
      </c>
      <c r="C130" s="24">
        <f t="shared" si="107"/>
        <v>6.461474868591092</v>
      </c>
      <c r="D130" s="24">
        <f t="shared" si="107"/>
        <v>4.642236683052116</v>
      </c>
      <c r="E130" s="24">
        <f t="shared" si="107"/>
        <v>2.8585018684802463</v>
      </c>
      <c r="F130" s="24">
        <f t="shared" si="107"/>
        <v>1.1352771798928871</v>
      </c>
      <c r="G130" s="24">
        <f t="shared" si="107"/>
        <v>-0.5720801868088946</v>
      </c>
      <c r="H130" s="24">
        <f t="shared" si="107"/>
        <v>-2.3432996093439913</v>
      </c>
      <c r="I130" s="24">
        <f t="shared" si="107"/>
        <v>-4.242864518700941</v>
      </c>
      <c r="J130" s="24">
        <f t="shared" si="107"/>
        <v>-6.273457354509392</v>
      </c>
      <c r="K130" s="24">
        <f t="shared" si="107"/>
        <v>-8.349538717770425</v>
      </c>
      <c r="L130" s="24">
        <f t="shared" si="107"/>
        <v>-10.294150721410782</v>
      </c>
      <c r="M130" s="24">
        <f t="shared" si="107"/>
        <v>-11.851691034868505</v>
      </c>
      <c r="N130" s="24">
        <f t="shared" si="107"/>
        <v>-12.70908758167201</v>
      </c>
      <c r="O130" s="24">
        <f t="shared" si="107"/>
        <v>-12.526395404582484</v>
      </c>
      <c r="P130" s="24">
        <f t="shared" si="107"/>
        <v>-10.992493796041822</v>
      </c>
      <c r="Q130" s="24">
        <f t="shared" si="107"/>
        <v>-7.934096856187527</v>
      </c>
      <c r="R130" s="24">
        <f t="shared" si="107"/>
        <v>-3.48244297971182</v>
      </c>
      <c r="S130" s="24">
        <f t="shared" si="107"/>
        <v>1.8043623193995955</v>
      </c>
      <c r="T130" s="61">
        <f aca="true" t="shared" si="108" ref="T130:Z130">$L$6*$L$11*T114</f>
        <v>7.0550376199189335</v>
      </c>
      <c r="U130" s="24">
        <f t="shared" si="108"/>
        <v>11.436447542999758</v>
      </c>
      <c r="V130" s="24">
        <f t="shared" si="108"/>
        <v>14.443345735211075</v>
      </c>
      <c r="W130" s="24">
        <f t="shared" si="108"/>
        <v>15.933337148435573</v>
      </c>
      <c r="X130" s="24">
        <f t="shared" si="108"/>
        <v>16.01340246161226</v>
      </c>
      <c r="Y130" s="24">
        <f t="shared" si="108"/>
        <v>14.925866600642047</v>
      </c>
      <c r="Z130" s="24">
        <f t="shared" si="108"/>
        <v>12.974476786523164</v>
      </c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6" ht="12.75">
      <c r="A131" s="6" t="s">
        <v>181</v>
      </c>
      <c r="B131" s="1">
        <f aca="true" t="shared" si="109" ref="B131:Z131">SUM(B129:B130)</f>
        <v>7.238571560203927</v>
      </c>
      <c r="C131" s="1">
        <f t="shared" si="109"/>
        <v>6.762214064506735</v>
      </c>
      <c r="D131" s="1">
        <f t="shared" si="109"/>
        <v>5.860765469530002</v>
      </c>
      <c r="E131" s="1">
        <f t="shared" si="109"/>
        <v>4.472058707905144</v>
      </c>
      <c r="F131" s="1">
        <f t="shared" si="109"/>
        <v>2.657535174660458</v>
      </c>
      <c r="G131" s="1">
        <f t="shared" si="109"/>
        <v>0.5380766796707258</v>
      </c>
      <c r="H131" s="1">
        <f t="shared" si="109"/>
        <v>-1.7779960145076383</v>
      </c>
      <c r="I131" s="1">
        <f t="shared" si="109"/>
        <v>-4.2212588861252955</v>
      </c>
      <c r="J131" s="1">
        <f t="shared" si="109"/>
        <v>-6.731988944815125</v>
      </c>
      <c r="K131" s="1">
        <f t="shared" si="109"/>
        <v>-9.20883847583907</v>
      </c>
      <c r="L131" s="1">
        <f t="shared" si="109"/>
        <v>-11.468742737450667</v>
      </c>
      <c r="M131" s="1">
        <f t="shared" si="109"/>
        <v>-13.223884335219106</v>
      </c>
      <c r="N131" s="1">
        <f t="shared" si="109"/>
        <v>-14.063433279276587</v>
      </c>
      <c r="O131" s="1">
        <f t="shared" si="109"/>
        <v>-13.438386873377649</v>
      </c>
      <c r="P131" s="1">
        <f t="shared" si="109"/>
        <v>-10.707051384557182</v>
      </c>
      <c r="Q131" s="1">
        <f t="shared" si="109"/>
        <v>-5.42372297278059</v>
      </c>
      <c r="R131" s="1">
        <f t="shared" si="109"/>
        <v>1.938636721499563</v>
      </c>
      <c r="S131" s="1">
        <f t="shared" si="109"/>
        <v>9.331334204671863</v>
      </c>
      <c r="T131" s="18">
        <f t="shared" si="109"/>
        <v>13.97451465747552</v>
      </c>
      <c r="U131" s="1">
        <f t="shared" si="109"/>
        <v>14.561746466330657</v>
      </c>
      <c r="V131" s="1">
        <f t="shared" si="109"/>
        <v>12.162440721989284</v>
      </c>
      <c r="W131" s="1">
        <f t="shared" si="109"/>
        <v>9.039087575519947</v>
      </c>
      <c r="X131" s="1">
        <f t="shared" si="109"/>
        <v>7.144947290498383</v>
      </c>
      <c r="Y131" s="1">
        <f t="shared" si="109"/>
        <v>7.351055463643235</v>
      </c>
      <c r="Z131" s="1">
        <f t="shared" si="109"/>
        <v>9.330726598478842</v>
      </c>
    </row>
    <row r="132" ht="12.75">
      <c r="A132" s="6"/>
    </row>
    <row r="133" spans="1:2" ht="12.75">
      <c r="A133" s="75" t="s">
        <v>154</v>
      </c>
      <c r="B133" s="75"/>
    </row>
    <row r="134" spans="1:26" ht="12.75">
      <c r="A134" s="6" t="s">
        <v>72</v>
      </c>
      <c r="B134" s="1">
        <f aca="true" t="shared" si="110" ref="B134:S134">$I$7+B61-$F$7</f>
        <v>5.75</v>
      </c>
      <c r="C134" s="1">
        <f t="shared" si="110"/>
        <v>5.672044127355347</v>
      </c>
      <c r="D134" s="1">
        <f t="shared" si="110"/>
        <v>5.517004066072314</v>
      </c>
      <c r="E134" s="1">
        <f t="shared" si="110"/>
        <v>5.304507768951273</v>
      </c>
      <c r="F134" s="1">
        <f t="shared" si="110"/>
        <v>5.056962612618792</v>
      </c>
      <c r="G134" s="1">
        <f t="shared" si="110"/>
        <v>4.7961947464575125</v>
      </c>
      <c r="H134" s="1">
        <f t="shared" si="110"/>
        <v>4.5407265346849215</v>
      </c>
      <c r="I134" s="1">
        <f t="shared" si="110"/>
        <v>4.304320507814326</v>
      </c>
      <c r="J134" s="1">
        <f t="shared" si="110"/>
        <v>4.0959657590316585</v>
      </c>
      <c r="K134" s="1">
        <f t="shared" si="110"/>
        <v>3.9209592325655565</v>
      </c>
      <c r="L134" s="1">
        <f t="shared" si="110"/>
        <v>3.782490826206518</v>
      </c>
      <c r="M134" s="1">
        <f t="shared" si="110"/>
        <v>3.683243394729218</v>
      </c>
      <c r="N134" s="1">
        <f t="shared" si="110"/>
        <v>3.626752142871385</v>
      </c>
      <c r="O134" s="1">
        <f t="shared" si="110"/>
        <v>3.618385111438849</v>
      </c>
      <c r="P134" s="1">
        <f t="shared" si="110"/>
        <v>3.6656605539075113</v>
      </c>
      <c r="Q134" s="1">
        <f t="shared" si="110"/>
        <v>3.777195437214837</v>
      </c>
      <c r="R134" s="1">
        <f t="shared" si="110"/>
        <v>3.959268723478617</v>
      </c>
      <c r="S134" s="1">
        <f t="shared" si="110"/>
        <v>4.209974368970178</v>
      </c>
      <c r="T134" s="18">
        <f aca="true" t="shared" si="111" ref="T134:Z134">$I$7+T61-$F$7</f>
        <v>4.513951761381568</v>
      </c>
      <c r="U134" s="1">
        <f t="shared" si="111"/>
        <v>4.842445182479851</v>
      </c>
      <c r="V134" s="1">
        <f t="shared" si="111"/>
        <v>5.159626193737912</v>
      </c>
      <c r="W134" s="1">
        <f t="shared" si="111"/>
        <v>5.4309023070064395</v>
      </c>
      <c r="X134" s="1">
        <f t="shared" si="111"/>
        <v>5.629057240966645</v>
      </c>
      <c r="Y134" s="1">
        <f t="shared" si="111"/>
        <v>5.737294153828115</v>
      </c>
      <c r="Z134" s="1">
        <f t="shared" si="111"/>
        <v>5.75</v>
      </c>
    </row>
    <row r="135" spans="1:26" ht="12.75">
      <c r="A135" s="6" t="s">
        <v>70</v>
      </c>
      <c r="B135" s="1">
        <f aca="true" t="shared" si="112" ref="B135:Z135">$B$11</f>
        <v>1</v>
      </c>
      <c r="C135" s="1">
        <f t="shared" si="112"/>
        <v>1</v>
      </c>
      <c r="D135" s="1">
        <f t="shared" si="112"/>
        <v>1</v>
      </c>
      <c r="E135" s="1">
        <f t="shared" si="112"/>
        <v>1</v>
      </c>
      <c r="F135" s="1">
        <f t="shared" si="112"/>
        <v>1</v>
      </c>
      <c r="G135" s="1">
        <f t="shared" si="112"/>
        <v>1</v>
      </c>
      <c r="H135" s="1">
        <f t="shared" si="112"/>
        <v>1</v>
      </c>
      <c r="I135" s="1">
        <f t="shared" si="112"/>
        <v>1</v>
      </c>
      <c r="J135" s="1">
        <f t="shared" si="112"/>
        <v>1</v>
      </c>
      <c r="K135" s="1">
        <f t="shared" si="112"/>
        <v>1</v>
      </c>
      <c r="L135" s="1">
        <f t="shared" si="112"/>
        <v>1</v>
      </c>
      <c r="M135" s="1">
        <f t="shared" si="112"/>
        <v>1</v>
      </c>
      <c r="N135" s="1">
        <f t="shared" si="112"/>
        <v>1</v>
      </c>
      <c r="O135" s="1">
        <f t="shared" si="112"/>
        <v>1</v>
      </c>
      <c r="P135" s="1">
        <f t="shared" si="112"/>
        <v>1</v>
      </c>
      <c r="Q135" s="1">
        <f t="shared" si="112"/>
        <v>1</v>
      </c>
      <c r="R135" s="1">
        <f t="shared" si="112"/>
        <v>1</v>
      </c>
      <c r="S135" s="1">
        <f t="shared" si="112"/>
        <v>1</v>
      </c>
      <c r="T135" s="18">
        <f t="shared" si="112"/>
        <v>1</v>
      </c>
      <c r="U135" s="1">
        <f t="shared" si="112"/>
        <v>1</v>
      </c>
      <c r="V135" s="1">
        <f t="shared" si="112"/>
        <v>1</v>
      </c>
      <c r="W135" s="1">
        <f t="shared" si="112"/>
        <v>1</v>
      </c>
      <c r="X135" s="1">
        <f t="shared" si="112"/>
        <v>1</v>
      </c>
      <c r="Y135" s="1">
        <f t="shared" si="112"/>
        <v>1</v>
      </c>
      <c r="Z135" s="1">
        <f t="shared" si="112"/>
        <v>1</v>
      </c>
    </row>
    <row r="136" spans="1:256" ht="12.75">
      <c r="A136" s="6" t="s">
        <v>46</v>
      </c>
      <c r="B136" s="24">
        <f aca="true" t="shared" si="113" ref="B136:S136">B63</f>
        <v>-0.13077708475358563</v>
      </c>
      <c r="C136" s="24">
        <f t="shared" si="113"/>
        <v>-0.45594682695138655</v>
      </c>
      <c r="D136" s="24">
        <f t="shared" si="113"/>
        <v>-0.7176372662544954</v>
      </c>
      <c r="E136" s="24">
        <f t="shared" si="113"/>
        <v>-0.9001170774706952</v>
      </c>
      <c r="F136" s="24">
        <f t="shared" si="113"/>
        <v>-0.9993637054213821</v>
      </c>
      <c r="G136" s="24">
        <f t="shared" si="113"/>
        <v>-1.0222867234487583</v>
      </c>
      <c r="H136" s="24">
        <f t="shared" si="113"/>
        <v>-0.9834531201907311</v>
      </c>
      <c r="I136" s="24">
        <f t="shared" si="113"/>
        <v>-0.9001307532924194</v>
      </c>
      <c r="J136" s="24">
        <f t="shared" si="113"/>
        <v>-0.7874859323469121</v>
      </c>
      <c r="K136" s="24">
        <f t="shared" si="113"/>
        <v>-0.655471113061062</v>
      </c>
      <c r="L136" s="24">
        <f t="shared" si="113"/>
        <v>-0.5076854559916688</v>
      </c>
      <c r="M136" s="24">
        <f t="shared" si="113"/>
        <v>-0.34152452179945914</v>
      </c>
      <c r="N136" s="24">
        <f t="shared" si="113"/>
        <v>-0.14893122302692613</v>
      </c>
      <c r="O136" s="24">
        <f t="shared" si="113"/>
        <v>0.08209208674841906</v>
      </c>
      <c r="P136" s="24">
        <f t="shared" si="113"/>
        <v>0.36362621521448313</v>
      </c>
      <c r="Q136" s="24">
        <f t="shared" si="113"/>
        <v>0.698832653207792</v>
      </c>
      <c r="R136" s="24">
        <f t="shared" si="113"/>
        <v>1.0672729591263441</v>
      </c>
      <c r="S136" s="24">
        <f t="shared" si="113"/>
        <v>1.4141744800335343</v>
      </c>
      <c r="T136" s="61">
        <f aca="true" t="shared" si="114" ref="T136:Z136">T63</f>
        <v>1.6618388866338436</v>
      </c>
      <c r="U136" s="24">
        <f t="shared" si="114"/>
        <v>1.7432666917858193</v>
      </c>
      <c r="V136" s="24">
        <f t="shared" si="114"/>
        <v>1.6293874557925647</v>
      </c>
      <c r="W136" s="24">
        <f t="shared" si="114"/>
        <v>1.3314444773060452</v>
      </c>
      <c r="X136" s="24">
        <f t="shared" si="114"/>
        <v>0.8887208920947354</v>
      </c>
      <c r="Y136" s="24">
        <f t="shared" si="114"/>
        <v>0.3558017723987845</v>
      </c>
      <c r="Z136" s="24">
        <f t="shared" si="114"/>
        <v>-0.20663023311459988</v>
      </c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36"/>
      <c r="IO136" s="36"/>
      <c r="IP136" s="36"/>
      <c r="IQ136" s="36"/>
      <c r="IR136" s="36"/>
      <c r="IS136" s="36"/>
      <c r="IT136" s="36"/>
      <c r="IU136" s="36"/>
      <c r="IV136" s="36"/>
    </row>
    <row r="137" spans="1:256" ht="12.75">
      <c r="A137" s="6" t="s">
        <v>47</v>
      </c>
      <c r="B137" s="24">
        <f aca="true" t="shared" si="115" ref="B137:S137">B64</f>
        <v>0</v>
      </c>
      <c r="C137" s="24">
        <f t="shared" si="115"/>
        <v>0</v>
      </c>
      <c r="D137" s="24">
        <f t="shared" si="115"/>
        <v>0</v>
      </c>
      <c r="E137" s="24">
        <f t="shared" si="115"/>
        <v>0</v>
      </c>
      <c r="F137" s="24">
        <f t="shared" si="115"/>
        <v>0</v>
      </c>
      <c r="G137" s="24">
        <f t="shared" si="115"/>
        <v>0</v>
      </c>
      <c r="H137" s="24">
        <f t="shared" si="115"/>
        <v>0</v>
      </c>
      <c r="I137" s="24">
        <f t="shared" si="115"/>
        <v>0</v>
      </c>
      <c r="J137" s="24">
        <f t="shared" si="115"/>
        <v>0</v>
      </c>
      <c r="K137" s="24">
        <f t="shared" si="115"/>
        <v>0</v>
      </c>
      <c r="L137" s="24">
        <f t="shared" si="115"/>
        <v>0</v>
      </c>
      <c r="M137" s="24">
        <f t="shared" si="115"/>
        <v>0</v>
      </c>
      <c r="N137" s="24">
        <f t="shared" si="115"/>
        <v>0</v>
      </c>
      <c r="O137" s="24">
        <f t="shared" si="115"/>
        <v>0</v>
      </c>
      <c r="P137" s="24">
        <f t="shared" si="115"/>
        <v>0</v>
      </c>
      <c r="Q137" s="24">
        <f t="shared" si="115"/>
        <v>0</v>
      </c>
      <c r="R137" s="24">
        <f t="shared" si="115"/>
        <v>0</v>
      </c>
      <c r="S137" s="24">
        <f t="shared" si="115"/>
        <v>0</v>
      </c>
      <c r="T137" s="61">
        <f aca="true" t="shared" si="116" ref="T137:Z137">T64</f>
        <v>0</v>
      </c>
      <c r="U137" s="24">
        <f t="shared" si="116"/>
        <v>0</v>
      </c>
      <c r="V137" s="24">
        <f t="shared" si="116"/>
        <v>0</v>
      </c>
      <c r="W137" s="24">
        <f t="shared" si="116"/>
        <v>0</v>
      </c>
      <c r="X137" s="24">
        <f t="shared" si="116"/>
        <v>0</v>
      </c>
      <c r="Y137" s="24">
        <f t="shared" si="116"/>
        <v>0</v>
      </c>
      <c r="Z137" s="24">
        <f t="shared" si="116"/>
        <v>0</v>
      </c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</row>
    <row r="138" spans="1:26" ht="12.75">
      <c r="A138" s="6" t="s">
        <v>48</v>
      </c>
      <c r="B138" s="1">
        <f aca="true" t="shared" si="117" ref="B138:S138">B65</f>
        <v>-1.3335109139799683</v>
      </c>
      <c r="C138" s="1">
        <f t="shared" si="117"/>
        <v>-1.1367005819723506</v>
      </c>
      <c r="D138" s="1">
        <f t="shared" si="117"/>
        <v>-0.86042972400558</v>
      </c>
      <c r="E138" s="1">
        <f t="shared" si="117"/>
        <v>-0.5454037647061096</v>
      </c>
      <c r="F138" s="1">
        <f t="shared" si="117"/>
        <v>-0.23401061369714019</v>
      </c>
      <c r="G138" s="1">
        <f t="shared" si="117"/>
        <v>0.03794921359870211</v>
      </c>
      <c r="H138" s="1">
        <f t="shared" si="117"/>
        <v>0.2498881934069978</v>
      </c>
      <c r="I138" s="1">
        <f t="shared" si="117"/>
        <v>0.40021765365043216</v>
      </c>
      <c r="J138" s="1">
        <f t="shared" si="117"/>
        <v>0.5032205325728493</v>
      </c>
      <c r="K138" s="1">
        <f t="shared" si="117"/>
        <v>0.5820960536288723</v>
      </c>
      <c r="L138" s="1">
        <f t="shared" si="117"/>
        <v>0.662906006503252</v>
      </c>
      <c r="M138" s="1">
        <f t="shared" si="117"/>
        <v>0.7714806746400591</v>
      </c>
      <c r="N138" s="1">
        <f t="shared" si="117"/>
        <v>0.931491569235902</v>
      </c>
      <c r="O138" s="1">
        <f t="shared" si="117"/>
        <v>1.1584687468146555</v>
      </c>
      <c r="P138" s="1">
        <f t="shared" si="117"/>
        <v>1.441736892553225</v>
      </c>
      <c r="Q138" s="1">
        <f t="shared" si="117"/>
        <v>1.7106130268521866</v>
      </c>
      <c r="R138" s="1">
        <f t="shared" si="117"/>
        <v>1.8109988357237035</v>
      </c>
      <c r="S138" s="1">
        <f t="shared" si="117"/>
        <v>1.5607696869037393</v>
      </c>
      <c r="T138" s="18">
        <f aca="true" t="shared" si="118" ref="T138:Z138">T65</f>
        <v>0.8909732775477806</v>
      </c>
      <c r="U138" s="1">
        <f t="shared" si="118"/>
        <v>-0.08271587747132303</v>
      </c>
      <c r="V138" s="1">
        <f t="shared" si="118"/>
        <v>-1.1488775034922836</v>
      </c>
      <c r="W138" s="1">
        <f t="shared" si="118"/>
        <v>-2.116577017542179</v>
      </c>
      <c r="X138" s="1">
        <f t="shared" si="118"/>
        <v>-2.854584262265172</v>
      </c>
      <c r="Y138" s="1">
        <f t="shared" si="118"/>
        <v>-3.2825917888116436</v>
      </c>
      <c r="Z138" s="1">
        <f t="shared" si="118"/>
        <v>-3.3604417424051585</v>
      </c>
    </row>
    <row r="139" spans="1:26" ht="12.75">
      <c r="A139" s="6" t="s">
        <v>49</v>
      </c>
      <c r="B139" s="1">
        <f aca="true" t="shared" si="119" ref="B139:S139">B66</f>
        <v>0</v>
      </c>
      <c r="C139" s="1">
        <f t="shared" si="119"/>
        <v>0</v>
      </c>
      <c r="D139" s="1">
        <f t="shared" si="119"/>
        <v>-7.632783294297951E-17</v>
      </c>
      <c r="E139" s="1">
        <f t="shared" si="119"/>
        <v>-1.4094628242311558E-17</v>
      </c>
      <c r="F139" s="1">
        <f t="shared" si="119"/>
        <v>1.8295911660692887E-19</v>
      </c>
      <c r="G139" s="1">
        <f t="shared" si="119"/>
        <v>8.565663030756475E-17</v>
      </c>
      <c r="H139" s="1">
        <f t="shared" si="119"/>
        <v>1.2479167005308156E-16</v>
      </c>
      <c r="I139" s="1">
        <f t="shared" si="119"/>
        <v>-8.153200337090993E-17</v>
      </c>
      <c r="J139" s="1">
        <f t="shared" si="119"/>
        <v>4.85722573273506E-17</v>
      </c>
      <c r="K139" s="1">
        <f t="shared" si="119"/>
        <v>0</v>
      </c>
      <c r="L139" s="1">
        <f t="shared" si="119"/>
        <v>1.6653345369377348E-16</v>
      </c>
      <c r="M139" s="1">
        <f t="shared" si="119"/>
        <v>0</v>
      </c>
      <c r="N139" s="1">
        <f t="shared" si="119"/>
        <v>0</v>
      </c>
      <c r="O139" s="1">
        <f t="shared" si="119"/>
        <v>0</v>
      </c>
      <c r="P139" s="1">
        <f t="shared" si="119"/>
        <v>0</v>
      </c>
      <c r="Q139" s="1">
        <f t="shared" si="119"/>
        <v>-1.6653345369377348E-16</v>
      </c>
      <c r="R139" s="1">
        <f t="shared" si="119"/>
        <v>-2.393918396847994E-16</v>
      </c>
      <c r="S139" s="1">
        <f t="shared" si="119"/>
        <v>-2.7755575615628914E-17</v>
      </c>
      <c r="T139" s="18">
        <f aca="true" t="shared" si="120" ref="T139:Z139">T66</f>
        <v>-2.7755575615628914E-16</v>
      </c>
      <c r="U139" s="1">
        <f t="shared" si="120"/>
        <v>-2.498001805406602E-16</v>
      </c>
      <c r="V139" s="1">
        <f t="shared" si="120"/>
        <v>0</v>
      </c>
      <c r="W139" s="1">
        <f t="shared" si="120"/>
        <v>0</v>
      </c>
      <c r="X139" s="1">
        <f t="shared" si="120"/>
        <v>0</v>
      </c>
      <c r="Y139" s="1">
        <f t="shared" si="120"/>
        <v>0</v>
      </c>
      <c r="Z139" s="1">
        <f t="shared" si="120"/>
        <v>-3.885780586188048E-16</v>
      </c>
    </row>
    <row r="140" ht="12.75">
      <c r="A140" s="70" t="s">
        <v>126</v>
      </c>
    </row>
    <row r="141" spans="1:26" ht="12.75">
      <c r="A141" s="6" t="s">
        <v>72</v>
      </c>
      <c r="B141" s="1">
        <f>0</f>
        <v>0</v>
      </c>
      <c r="C141" s="1">
        <f>0</f>
        <v>0</v>
      </c>
      <c r="D141" s="1">
        <f>0</f>
        <v>0</v>
      </c>
      <c r="E141" s="1">
        <f>0</f>
        <v>0</v>
      </c>
      <c r="F141" s="1">
        <f>0</f>
        <v>0</v>
      </c>
      <c r="G141" s="1">
        <f>0</f>
        <v>0</v>
      </c>
      <c r="H141" s="1">
        <f>0</f>
        <v>0</v>
      </c>
      <c r="I141" s="1">
        <f>0</f>
        <v>0</v>
      </c>
      <c r="J141" s="1">
        <f>0</f>
        <v>0</v>
      </c>
      <c r="K141" s="1">
        <f>0</f>
        <v>0</v>
      </c>
      <c r="L141" s="1">
        <f>0</f>
        <v>0</v>
      </c>
      <c r="M141" s="1">
        <f>0</f>
        <v>0</v>
      </c>
      <c r="N141" s="1">
        <f>0</f>
        <v>0</v>
      </c>
      <c r="O141" s="1">
        <f>0</f>
        <v>0</v>
      </c>
      <c r="P141" s="1">
        <f>0</f>
        <v>0</v>
      </c>
      <c r="Q141" s="1">
        <f>0</f>
        <v>0</v>
      </c>
      <c r="R141" s="1">
        <f>0</f>
        <v>0</v>
      </c>
      <c r="S141" s="1">
        <f>0</f>
        <v>0</v>
      </c>
      <c r="T141" s="18">
        <f>0</f>
        <v>0</v>
      </c>
      <c r="U141" s="1">
        <f>0</f>
        <v>0</v>
      </c>
      <c r="V141" s="1">
        <f>0</f>
        <v>0</v>
      </c>
      <c r="W141" s="1">
        <f>0</f>
        <v>0</v>
      </c>
      <c r="X141" s="1">
        <f>0</f>
        <v>0</v>
      </c>
      <c r="Y141" s="1">
        <f>0</f>
        <v>0</v>
      </c>
      <c r="Z141" s="1">
        <f>0</f>
        <v>0</v>
      </c>
    </row>
    <row r="142" spans="1:26" ht="12.75">
      <c r="A142" s="6" t="s">
        <v>70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8">
        <v>1</v>
      </c>
      <c r="U142" s="1">
        <v>2</v>
      </c>
      <c r="V142" s="1">
        <v>3</v>
      </c>
      <c r="W142" s="1">
        <v>4</v>
      </c>
      <c r="X142" s="1">
        <v>5</v>
      </c>
      <c r="Y142" s="1">
        <v>6</v>
      </c>
      <c r="Z142" s="1">
        <v>7</v>
      </c>
    </row>
    <row r="143" ht="12.75">
      <c r="A143" s="70" t="s">
        <v>128</v>
      </c>
    </row>
    <row r="144" spans="1:26" ht="12.75">
      <c r="A144" s="6" t="s">
        <v>72</v>
      </c>
      <c r="B144" s="1">
        <f>0</f>
        <v>0</v>
      </c>
      <c r="C144" s="1">
        <f>0</f>
        <v>0</v>
      </c>
      <c r="D144" s="1">
        <f>0</f>
        <v>0</v>
      </c>
      <c r="E144" s="1">
        <f>0</f>
        <v>0</v>
      </c>
      <c r="F144" s="1">
        <f>0</f>
        <v>0</v>
      </c>
      <c r="G144" s="1">
        <f>0</f>
        <v>0</v>
      </c>
      <c r="H144" s="1">
        <f>0</f>
        <v>0</v>
      </c>
      <c r="I144" s="1">
        <f>0</f>
        <v>0</v>
      </c>
      <c r="J144" s="1">
        <f>0</f>
        <v>0</v>
      </c>
      <c r="K144" s="1">
        <f>0</f>
        <v>0</v>
      </c>
      <c r="L144" s="1">
        <f>0</f>
        <v>0</v>
      </c>
      <c r="M144" s="1">
        <f>0</f>
        <v>0</v>
      </c>
      <c r="N144" s="1">
        <f>0</f>
        <v>0</v>
      </c>
      <c r="O144" s="1">
        <f>0</f>
        <v>0</v>
      </c>
      <c r="P144" s="1">
        <f>0</f>
        <v>0</v>
      </c>
      <c r="Q144" s="1">
        <f>0</f>
        <v>0</v>
      </c>
      <c r="R144" s="1">
        <f>0</f>
        <v>0</v>
      </c>
      <c r="S144" s="1">
        <f>0</f>
        <v>0</v>
      </c>
      <c r="T144" s="18">
        <f>0</f>
        <v>0</v>
      </c>
      <c r="U144" s="1">
        <f>0</f>
        <v>0</v>
      </c>
      <c r="V144" s="1">
        <f>0</f>
        <v>0</v>
      </c>
      <c r="W144" s="1">
        <f>0</f>
        <v>0</v>
      </c>
      <c r="X144" s="1">
        <f>0</f>
        <v>0</v>
      </c>
      <c r="Y144" s="1">
        <f>0</f>
        <v>0</v>
      </c>
      <c r="Z144" s="1">
        <f>0</f>
        <v>0</v>
      </c>
    </row>
    <row r="145" spans="1:26" ht="12.75">
      <c r="A145" s="6" t="s">
        <v>70</v>
      </c>
      <c r="B145" s="1">
        <f>0</f>
        <v>0</v>
      </c>
      <c r="C145" s="1">
        <f>0</f>
        <v>0</v>
      </c>
      <c r="D145" s="1">
        <f>0</f>
        <v>0</v>
      </c>
      <c r="E145" s="1">
        <f>0</f>
        <v>0</v>
      </c>
      <c r="F145" s="1">
        <f>0</f>
        <v>0</v>
      </c>
      <c r="G145" s="1">
        <f>0</f>
        <v>0</v>
      </c>
      <c r="H145" s="1">
        <f>0</f>
        <v>0</v>
      </c>
      <c r="I145" s="1">
        <f>0</f>
        <v>0</v>
      </c>
      <c r="J145" s="1">
        <f>0</f>
        <v>0</v>
      </c>
      <c r="K145" s="1">
        <f>0</f>
        <v>0</v>
      </c>
      <c r="L145" s="1">
        <f>0</f>
        <v>0</v>
      </c>
      <c r="M145" s="1">
        <f>0</f>
        <v>0</v>
      </c>
      <c r="N145" s="1">
        <f>0</f>
        <v>0</v>
      </c>
      <c r="O145" s="1">
        <f>0</f>
        <v>0</v>
      </c>
      <c r="P145" s="1">
        <f>0</f>
        <v>0</v>
      </c>
      <c r="Q145" s="1">
        <f>0</f>
        <v>0</v>
      </c>
      <c r="R145" s="1">
        <f>0</f>
        <v>0</v>
      </c>
      <c r="S145" s="1">
        <f>0</f>
        <v>0</v>
      </c>
      <c r="T145" s="18">
        <f>0</f>
        <v>0</v>
      </c>
      <c r="U145" s="1">
        <f>0</f>
        <v>0</v>
      </c>
      <c r="V145" s="1">
        <f>0</f>
        <v>0</v>
      </c>
      <c r="W145" s="1">
        <f>0</f>
        <v>0</v>
      </c>
      <c r="X145" s="1">
        <f>0</f>
        <v>0</v>
      </c>
      <c r="Y145" s="1">
        <f>0</f>
        <v>0</v>
      </c>
      <c r="Z145" s="1">
        <f>0</f>
        <v>0</v>
      </c>
    </row>
    <row r="148" spans="1:26" ht="12.75">
      <c r="A148" s="1" t="s">
        <v>71</v>
      </c>
      <c r="B148" s="1">
        <f aca="true" t="shared" si="121" ref="B148:S148">0.5*$L$7*(B136^2+B137^2)</f>
        <v>0.004275661474161629</v>
      </c>
      <c r="C148" s="1">
        <f t="shared" si="121"/>
        <v>0.05197187725175941</v>
      </c>
      <c r="D148" s="1">
        <f t="shared" si="121"/>
        <v>0.1287508114793064</v>
      </c>
      <c r="E148" s="1">
        <f t="shared" si="121"/>
        <v>0.2025526882885964</v>
      </c>
      <c r="F148" s="1">
        <f t="shared" si="121"/>
        <v>0.24968195392838874</v>
      </c>
      <c r="G148" s="1">
        <f t="shared" si="121"/>
        <v>0.2612675362348995</v>
      </c>
      <c r="H148" s="1">
        <f t="shared" si="121"/>
        <v>0.24179500990322111</v>
      </c>
      <c r="I148" s="1">
        <f t="shared" si="121"/>
        <v>0.20255884325569462</v>
      </c>
      <c r="J148" s="1">
        <f t="shared" si="121"/>
        <v>0.15503352341107135</v>
      </c>
      <c r="K148" s="1">
        <f t="shared" si="121"/>
        <v>0.10741059501437687</v>
      </c>
      <c r="L148" s="1">
        <f t="shared" si="121"/>
        <v>0.06443613055636717</v>
      </c>
      <c r="M148" s="1">
        <f t="shared" si="121"/>
        <v>0.02915974974758731</v>
      </c>
      <c r="N148" s="1">
        <f t="shared" si="121"/>
        <v>0.005545127298074003</v>
      </c>
      <c r="O148" s="1">
        <f t="shared" si="121"/>
        <v>0.00168477767667749</v>
      </c>
      <c r="P148" s="1">
        <f t="shared" si="121"/>
        <v>0.0330560060978024</v>
      </c>
      <c r="Q148" s="1">
        <f t="shared" si="121"/>
        <v>0.12209176929736051</v>
      </c>
      <c r="R148" s="1">
        <f t="shared" si="121"/>
        <v>0.28476789232057576</v>
      </c>
      <c r="S148" s="1">
        <f t="shared" si="121"/>
        <v>0.4999723649945293</v>
      </c>
      <c r="T148" s="18">
        <f aca="true" t="shared" si="122" ref="T148:Z148">0.5*$L$7*(T136^2+T137^2)</f>
        <v>0.6904271212821033</v>
      </c>
      <c r="U148" s="1">
        <f t="shared" si="122"/>
        <v>0.7597446896724687</v>
      </c>
      <c r="V148" s="1">
        <f t="shared" si="122"/>
        <v>0.6637258702735418</v>
      </c>
      <c r="W148" s="1">
        <f t="shared" si="122"/>
        <v>0.44318609903719197</v>
      </c>
      <c r="X148" s="1">
        <f t="shared" si="122"/>
        <v>0.19745620601141556</v>
      </c>
      <c r="Y148" s="1">
        <f t="shared" si="122"/>
        <v>0.03164872531052912</v>
      </c>
      <c r="Z148" s="1">
        <f t="shared" si="122"/>
        <v>0.010674013309248472</v>
      </c>
    </row>
    <row r="149" spans="1:26" ht="12.75">
      <c r="A149" s="3" t="s">
        <v>54</v>
      </c>
      <c r="B149" s="1">
        <f aca="true" t="shared" si="123" ref="B149:S149">$L$7*B138</f>
        <v>-0.6667554569899842</v>
      </c>
      <c r="C149" s="1">
        <f t="shared" si="123"/>
        <v>-0.5683502909861753</v>
      </c>
      <c r="D149" s="1">
        <f t="shared" si="123"/>
        <v>-0.43021486200279</v>
      </c>
      <c r="E149" s="1">
        <f t="shared" si="123"/>
        <v>-0.2727018823530548</v>
      </c>
      <c r="F149" s="1">
        <f t="shared" si="123"/>
        <v>-0.11700530684857009</v>
      </c>
      <c r="G149" s="1">
        <f t="shared" si="123"/>
        <v>0.018974606799351056</v>
      </c>
      <c r="H149" s="1">
        <f t="shared" si="123"/>
        <v>0.1249440967034989</v>
      </c>
      <c r="I149" s="1">
        <f t="shared" si="123"/>
        <v>0.20010882682521608</v>
      </c>
      <c r="J149" s="1">
        <f t="shared" si="123"/>
        <v>0.25161026628642463</v>
      </c>
      <c r="K149" s="1">
        <f t="shared" si="123"/>
        <v>0.29104802681443614</v>
      </c>
      <c r="L149" s="1">
        <f t="shared" si="123"/>
        <v>0.331453003251626</v>
      </c>
      <c r="M149" s="1">
        <f t="shared" si="123"/>
        <v>0.38574033732002955</v>
      </c>
      <c r="N149" s="1">
        <f t="shared" si="123"/>
        <v>0.465745784617951</v>
      </c>
      <c r="O149" s="1">
        <f t="shared" si="123"/>
        <v>0.5792343734073278</v>
      </c>
      <c r="P149" s="1">
        <f t="shared" si="123"/>
        <v>0.7208684462766125</v>
      </c>
      <c r="Q149" s="1">
        <f t="shared" si="123"/>
        <v>0.8553065134260933</v>
      </c>
      <c r="R149" s="1">
        <f t="shared" si="123"/>
        <v>0.9054994178618517</v>
      </c>
      <c r="S149" s="1">
        <f t="shared" si="123"/>
        <v>0.7803848434518696</v>
      </c>
      <c r="T149" s="18">
        <f aca="true" t="shared" si="124" ref="T149:Z149">$L$7*T138</f>
        <v>0.4454866387738903</v>
      </c>
      <c r="U149" s="1">
        <f t="shared" si="124"/>
        <v>-0.041357938735661515</v>
      </c>
      <c r="V149" s="1">
        <f t="shared" si="124"/>
        <v>-0.5744387517461418</v>
      </c>
      <c r="W149" s="1">
        <f t="shared" si="124"/>
        <v>-1.0582885087710896</v>
      </c>
      <c r="X149" s="1">
        <f t="shared" si="124"/>
        <v>-1.427292131132586</v>
      </c>
      <c r="Y149" s="1">
        <f t="shared" si="124"/>
        <v>-1.6412958944058218</v>
      </c>
      <c r="Z149" s="1">
        <f t="shared" si="124"/>
        <v>-1.6802208712025792</v>
      </c>
    </row>
    <row r="150" spans="1:26" ht="12.75">
      <c r="A150" s="3" t="s">
        <v>55</v>
      </c>
      <c r="B150" s="1">
        <f aca="true" t="shared" si="125" ref="B150:S150">$L$7*B139</f>
        <v>0</v>
      </c>
      <c r="C150" s="1">
        <f t="shared" si="125"/>
        <v>0</v>
      </c>
      <c r="D150" s="1">
        <f t="shared" si="125"/>
        <v>-3.8163916471489756E-17</v>
      </c>
      <c r="E150" s="1">
        <f t="shared" si="125"/>
        <v>-7.047314121155779E-18</v>
      </c>
      <c r="F150" s="1">
        <f t="shared" si="125"/>
        <v>9.147955830346444E-20</v>
      </c>
      <c r="G150" s="1">
        <f t="shared" si="125"/>
        <v>4.2828315153782374E-17</v>
      </c>
      <c r="H150" s="1">
        <f t="shared" si="125"/>
        <v>6.239583502654078E-17</v>
      </c>
      <c r="I150" s="1">
        <f t="shared" si="125"/>
        <v>-4.0766001685454967E-17</v>
      </c>
      <c r="J150" s="1">
        <f t="shared" si="125"/>
        <v>2.42861286636753E-17</v>
      </c>
      <c r="K150" s="1">
        <f t="shared" si="125"/>
        <v>0</v>
      </c>
      <c r="L150" s="1">
        <f t="shared" si="125"/>
        <v>8.326672684688674E-17</v>
      </c>
      <c r="M150" s="1">
        <f t="shared" si="125"/>
        <v>0</v>
      </c>
      <c r="N150" s="1">
        <f t="shared" si="125"/>
        <v>0</v>
      </c>
      <c r="O150" s="1">
        <f t="shared" si="125"/>
        <v>0</v>
      </c>
      <c r="P150" s="1">
        <f t="shared" si="125"/>
        <v>0</v>
      </c>
      <c r="Q150" s="1">
        <f t="shared" si="125"/>
        <v>-8.326672684688674E-17</v>
      </c>
      <c r="R150" s="1">
        <f t="shared" si="125"/>
        <v>-1.196959198423997E-16</v>
      </c>
      <c r="S150" s="1">
        <f t="shared" si="125"/>
        <v>-1.3877787807814457E-17</v>
      </c>
      <c r="T150" s="18">
        <f aca="true" t="shared" si="126" ref="T150:Z150">$L$7*T139</f>
        <v>-1.3877787807814457E-16</v>
      </c>
      <c r="U150" s="1">
        <f t="shared" si="126"/>
        <v>-1.249000902703301E-16</v>
      </c>
      <c r="V150" s="1">
        <f t="shared" si="126"/>
        <v>0</v>
      </c>
      <c r="W150" s="1">
        <f t="shared" si="126"/>
        <v>0</v>
      </c>
      <c r="X150" s="1">
        <f t="shared" si="126"/>
        <v>0</v>
      </c>
      <c r="Y150" s="1">
        <f t="shared" si="126"/>
        <v>0</v>
      </c>
      <c r="Z150" s="1">
        <f t="shared" si="126"/>
        <v>-1.942890293094024E-16</v>
      </c>
    </row>
    <row r="151" spans="1:26" ht="12.75">
      <c r="A151" s="3" t="s">
        <v>135</v>
      </c>
      <c r="B151" s="1">
        <f>0</f>
        <v>0</v>
      </c>
      <c r="C151" s="1">
        <f>0</f>
        <v>0</v>
      </c>
      <c r="D151" s="1">
        <f>0</f>
        <v>0</v>
      </c>
      <c r="E151" s="1">
        <f>0</f>
        <v>0</v>
      </c>
      <c r="F151" s="1">
        <f>0</f>
        <v>0</v>
      </c>
      <c r="G151" s="1">
        <f>0</f>
        <v>0</v>
      </c>
      <c r="H151" s="1">
        <f>0</f>
        <v>0</v>
      </c>
      <c r="I151" s="1">
        <f>0</f>
        <v>0</v>
      </c>
      <c r="J151" s="1">
        <f>0</f>
        <v>0</v>
      </c>
      <c r="K151" s="1">
        <f>0</f>
        <v>0</v>
      </c>
      <c r="L151" s="1">
        <f>0</f>
        <v>0</v>
      </c>
      <c r="M151" s="1">
        <f>0</f>
        <v>0</v>
      </c>
      <c r="N151" s="1">
        <f>0</f>
        <v>0</v>
      </c>
      <c r="O151" s="1">
        <f>0</f>
        <v>0</v>
      </c>
      <c r="P151" s="1">
        <f>0</f>
        <v>0</v>
      </c>
      <c r="Q151" s="1">
        <f>0</f>
        <v>0</v>
      </c>
      <c r="R151" s="1">
        <f>0</f>
        <v>0</v>
      </c>
      <c r="S151" s="1">
        <f>0</f>
        <v>0</v>
      </c>
      <c r="T151" s="18">
        <f>0</f>
        <v>0</v>
      </c>
      <c r="U151" s="1">
        <f>0</f>
        <v>0</v>
      </c>
      <c r="V151" s="1">
        <f>0</f>
        <v>0</v>
      </c>
      <c r="W151" s="1">
        <f>0</f>
        <v>0</v>
      </c>
      <c r="X151" s="1">
        <f>0</f>
        <v>0</v>
      </c>
      <c r="Y151" s="1">
        <f>0</f>
        <v>0</v>
      </c>
      <c r="Z151" s="1">
        <f>0</f>
        <v>0</v>
      </c>
    </row>
    <row r="152" spans="1:26" ht="12.75">
      <c r="A152" s="28" t="s">
        <v>133</v>
      </c>
      <c r="B152" s="1">
        <f aca="true" t="shared" si="127" ref="B152:S152">B149*B136+B150*B137</f>
        <v>0.08719633490869487</v>
      </c>
      <c r="C152" s="1">
        <f t="shared" si="127"/>
        <v>0.25913751177204386</v>
      </c>
      <c r="D152" s="1">
        <f t="shared" si="127"/>
        <v>0.30873821746973723</v>
      </c>
      <c r="E152" s="1">
        <f t="shared" si="127"/>
        <v>0.24546362136438907</v>
      </c>
      <c r="F152" s="1">
        <f t="shared" si="127"/>
        <v>0.11693085700615283</v>
      </c>
      <c r="G152" s="1">
        <f t="shared" si="127"/>
        <v>-0.01939748861363712</v>
      </c>
      <c r="H152" s="1">
        <f t="shared" si="127"/>
        <v>-0.12287666175246843</v>
      </c>
      <c r="I152" s="1">
        <f t="shared" si="127"/>
        <v>-0.18012410903064405</v>
      </c>
      <c r="J152" s="1">
        <f t="shared" si="127"/>
        <v>-0.19813954513461993</v>
      </c>
      <c r="K152" s="1">
        <f t="shared" si="127"/>
        <v>-0.19077357409028428</v>
      </c>
      <c r="L152" s="1">
        <f t="shared" si="127"/>
        <v>-0.16827386909560985</v>
      </c>
      <c r="M152" s="1">
        <f t="shared" si="127"/>
        <v>-0.13173978424198515</v>
      </c>
      <c r="N152" s="1">
        <f t="shared" si="127"/>
        <v>-0.06936408932278676</v>
      </c>
      <c r="O152" s="1">
        <f t="shared" si="127"/>
        <v>0.047550558429420506</v>
      </c>
      <c r="P152" s="1">
        <f t="shared" si="127"/>
        <v>0.26212666478710955</v>
      </c>
      <c r="Q152" s="1">
        <f t="shared" si="127"/>
        <v>0.5977161200834628</v>
      </c>
      <c r="R152" s="1">
        <f t="shared" si="127"/>
        <v>0.9664150431886005</v>
      </c>
      <c r="S152" s="1">
        <f t="shared" si="127"/>
        <v>1.103600330214599</v>
      </c>
      <c r="T152" s="18">
        <f aca="true" t="shared" si="128" ref="T152:Z152">T149*T136+T150*T137</f>
        <v>0.7403270197902551</v>
      </c>
      <c r="U152" s="1">
        <f t="shared" si="128"/>
        <v>-0.07209791703879724</v>
      </c>
      <c r="V152" s="1">
        <f t="shared" si="128"/>
        <v>-0.9359832962163026</v>
      </c>
      <c r="W152" s="1">
        <f t="shared" si="128"/>
        <v>-1.4090523903997174</v>
      </c>
      <c r="X152" s="1">
        <f t="shared" si="128"/>
        <v>-1.2684643360599477</v>
      </c>
      <c r="Y152" s="1">
        <f t="shared" si="128"/>
        <v>-0.5839759882604397</v>
      </c>
      <c r="Z152" s="1">
        <f t="shared" si="128"/>
        <v>0.34718443030060503</v>
      </c>
    </row>
    <row r="153" spans="1:256" ht="12.75">
      <c r="A153" s="28" t="s">
        <v>131</v>
      </c>
      <c r="B153" s="24">
        <f aca="true" t="shared" si="129" ref="B153:S153">$L$7*$L$11*B137</f>
        <v>0</v>
      </c>
      <c r="C153" s="24">
        <f t="shared" si="129"/>
        <v>0</v>
      </c>
      <c r="D153" s="24">
        <f t="shared" si="129"/>
        <v>0</v>
      </c>
      <c r="E153" s="24">
        <f t="shared" si="129"/>
        <v>0</v>
      </c>
      <c r="F153" s="24">
        <f t="shared" si="129"/>
        <v>0</v>
      </c>
      <c r="G153" s="24">
        <f t="shared" si="129"/>
        <v>0</v>
      </c>
      <c r="H153" s="24">
        <f t="shared" si="129"/>
        <v>0</v>
      </c>
      <c r="I153" s="24">
        <f t="shared" si="129"/>
        <v>0</v>
      </c>
      <c r="J153" s="24">
        <f t="shared" si="129"/>
        <v>0</v>
      </c>
      <c r="K153" s="24">
        <f t="shared" si="129"/>
        <v>0</v>
      </c>
      <c r="L153" s="24">
        <f t="shared" si="129"/>
        <v>0</v>
      </c>
      <c r="M153" s="24">
        <f t="shared" si="129"/>
        <v>0</v>
      </c>
      <c r="N153" s="24">
        <f t="shared" si="129"/>
        <v>0</v>
      </c>
      <c r="O153" s="24">
        <f t="shared" si="129"/>
        <v>0</v>
      </c>
      <c r="P153" s="24">
        <f t="shared" si="129"/>
        <v>0</v>
      </c>
      <c r="Q153" s="24">
        <f t="shared" si="129"/>
        <v>0</v>
      </c>
      <c r="R153" s="24">
        <f t="shared" si="129"/>
        <v>0</v>
      </c>
      <c r="S153" s="24">
        <f t="shared" si="129"/>
        <v>0</v>
      </c>
      <c r="T153" s="61">
        <f aca="true" t="shared" si="130" ref="T153:Z153">$L$7*$L$11*T137</f>
        <v>0</v>
      </c>
      <c r="U153" s="24">
        <f t="shared" si="130"/>
        <v>0</v>
      </c>
      <c r="V153" s="24">
        <f t="shared" si="130"/>
        <v>0</v>
      </c>
      <c r="W153" s="24">
        <f t="shared" si="130"/>
        <v>0</v>
      </c>
      <c r="X153" s="24">
        <f t="shared" si="130"/>
        <v>0</v>
      </c>
      <c r="Y153" s="24">
        <f t="shared" si="130"/>
        <v>0</v>
      </c>
      <c r="Z153" s="24">
        <f t="shared" si="130"/>
        <v>0</v>
      </c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</row>
    <row r="154" spans="1:26" ht="12.75">
      <c r="A154" s="3" t="s">
        <v>181</v>
      </c>
      <c r="B154" s="1">
        <f aca="true" t="shared" si="131" ref="B154:Z154">SUM(B152:B153)</f>
        <v>0.08719633490869487</v>
      </c>
      <c r="C154" s="1">
        <f t="shared" si="131"/>
        <v>0.25913751177204386</v>
      </c>
      <c r="D154" s="1">
        <f t="shared" si="131"/>
        <v>0.30873821746973723</v>
      </c>
      <c r="E154" s="1">
        <f t="shared" si="131"/>
        <v>0.24546362136438907</v>
      </c>
      <c r="F154" s="1">
        <f t="shared" si="131"/>
        <v>0.11693085700615283</v>
      </c>
      <c r="G154" s="1">
        <f t="shared" si="131"/>
        <v>-0.01939748861363712</v>
      </c>
      <c r="H154" s="1">
        <f t="shared" si="131"/>
        <v>-0.12287666175246843</v>
      </c>
      <c r="I154" s="1">
        <f t="shared" si="131"/>
        <v>-0.18012410903064405</v>
      </c>
      <c r="J154" s="1">
        <f t="shared" si="131"/>
        <v>-0.19813954513461993</v>
      </c>
      <c r="K154" s="1">
        <f t="shared" si="131"/>
        <v>-0.19077357409028428</v>
      </c>
      <c r="L154" s="1">
        <f t="shared" si="131"/>
        <v>-0.16827386909560985</v>
      </c>
      <c r="M154" s="1">
        <f t="shared" si="131"/>
        <v>-0.13173978424198515</v>
      </c>
      <c r="N154" s="1">
        <f t="shared" si="131"/>
        <v>-0.06936408932278676</v>
      </c>
      <c r="O154" s="1">
        <f t="shared" si="131"/>
        <v>0.047550558429420506</v>
      </c>
      <c r="P154" s="1">
        <f t="shared" si="131"/>
        <v>0.26212666478710955</v>
      </c>
      <c r="Q154" s="1">
        <f t="shared" si="131"/>
        <v>0.5977161200834628</v>
      </c>
      <c r="R154" s="1">
        <f t="shared" si="131"/>
        <v>0.9664150431886005</v>
      </c>
      <c r="S154" s="1">
        <f t="shared" si="131"/>
        <v>1.103600330214599</v>
      </c>
      <c r="T154" s="18">
        <f t="shared" si="131"/>
        <v>0.7403270197902551</v>
      </c>
      <c r="U154" s="1">
        <f t="shared" si="131"/>
        <v>-0.07209791703879724</v>
      </c>
      <c r="V154" s="1">
        <f t="shared" si="131"/>
        <v>-0.9359832962163026</v>
      </c>
      <c r="W154" s="1">
        <f t="shared" si="131"/>
        <v>-1.4090523903997174</v>
      </c>
      <c r="X154" s="1">
        <f t="shared" si="131"/>
        <v>-1.2684643360599477</v>
      </c>
      <c r="Y154" s="1">
        <f t="shared" si="131"/>
        <v>-0.5839759882604397</v>
      </c>
      <c r="Z154" s="1">
        <f t="shared" si="131"/>
        <v>0.34718443030060503</v>
      </c>
    </row>
    <row r="155" ht="12.75">
      <c r="A155" s="3"/>
    </row>
    <row r="156" spans="1:2" ht="12.75">
      <c r="A156" s="74" t="s">
        <v>228</v>
      </c>
      <c r="B156" s="74"/>
    </row>
    <row r="157" spans="1:26" ht="12.75">
      <c r="A157" s="6" t="s">
        <v>73</v>
      </c>
      <c r="B157" s="1">
        <f>$B$9+($I$8-$B$9)*B75-($J$8-$B$10)*B76</f>
        <v>6.32</v>
      </c>
      <c r="C157" s="1">
        <f>$B$9+($I$8-$B$9)*C75-($J$8-$B$10)*C76</f>
        <v>6.3196194233053795</v>
      </c>
      <c r="D157" s="1">
        <f>$B$9+($I$8-$B$9)*D75-($J$8-$B$10)*D76</f>
        <v>6.317239619049284</v>
      </c>
      <c r="E157" s="1">
        <f>$B$9+($I$8-$B$9)*E75-($J$8-$B$10)*E76</f>
        <v>6.312196317227768</v>
      </c>
      <c r="F157" s="1">
        <f>$B$9+($I$8-$B$9)*F75-($J$8-$B$10)*F76</f>
        <v>6.305517336038532</v>
      </c>
      <c r="G157" s="1">
        <f>$B$9+($I$8-$B$9)*G75-($J$8-$B$10)*G76</f>
        <v>6.298589311352577</v>
      </c>
      <c r="H157" s="1">
        <f>$B$9+($I$8-$B$9)*H75-($J$8-$B$10)*H76</f>
        <v>6.292305316020909</v>
      </c>
      <c r="I157" s="1">
        <f>$B$9+($I$8-$B$9)*I75-($J$8-$B$10)*I76</f>
        <v>6.287024963130792</v>
      </c>
      <c r="J157" s="1">
        <f>$B$9+($I$8-$B$9)*J75-($J$8-$B$10)*J76</f>
        <v>6.282792991627335</v>
      </c>
      <c r="K157" s="1">
        <f>$B$9+($I$8-$B$9)*K75-($J$8-$B$10)*K76</f>
        <v>6.279524479355643</v>
      </c>
      <c r="L157" s="1">
        <f>$B$9+($I$8-$B$9)*L75-($J$8-$B$10)*L76</f>
        <v>6.2771101019970725</v>
      </c>
      <c r="M157" s="1">
        <f>$B$9+($I$8-$B$9)*M75-($J$8-$B$10)*M76</f>
        <v>6.275466911464139</v>
      </c>
      <c r="N157" s="1">
        <f>$B$9+($I$8-$B$9)*N75-($J$8-$B$10)*N76</f>
        <v>6.274562585204188</v>
      </c>
      <c r="O157" s="1">
        <f>$B$9+($I$8-$B$9)*O75-($J$8-$B$10)*O76</f>
        <v>6.274430500205892</v>
      </c>
      <c r="P157" s="1">
        <f>$B$9+($I$8-$B$9)*P75-($J$8-$B$10)*P76</f>
        <v>6.275183081033082</v>
      </c>
      <c r="Q157" s="1">
        <f>$B$9+($I$8-$B$9)*Q75-($J$8-$B$10)*Q76</f>
        <v>6.27702063176544</v>
      </c>
      <c r="R157" s="1">
        <f>$B$9+($I$8-$B$9)*R75-($J$8-$B$10)*R76</f>
        <v>6.280218679090262</v>
      </c>
      <c r="S157" s="1">
        <f>$B$9+($I$8-$B$9)*S75-($J$8-$B$10)*S76</f>
        <v>6.285061095315148</v>
      </c>
      <c r="T157" s="1">
        <f>$B$9+($I$8-$B$9)*T75-($J$8-$B$10)*T76</f>
        <v>6.291681104913864</v>
      </c>
      <c r="U157" s="1">
        <f>$B$9+($I$8-$B$9)*U75-($J$8-$B$10)*U76</f>
        <v>6.299786414656111</v>
      </c>
      <c r="V157" s="1">
        <f>$B$9+($I$8-$B$9)*V75-($J$8-$B$10)*V76</f>
        <v>6.308313650379766</v>
      </c>
      <c r="W157" s="1">
        <f>$B$9+($I$8-$B$9)*W75-($J$8-$B$10)*W76</f>
        <v>6.315351721296241</v>
      </c>
      <c r="X157" s="1">
        <f>$B$9+($I$8-$B$9)*X75-($J$8-$B$10)*X76</f>
        <v>6.319137073294339</v>
      </c>
      <c r="Y157" s="1">
        <f>$B$9+($I$8-$B$9)*Y75-($J$8-$B$10)*Y76</f>
        <v>6.319988896879465</v>
      </c>
      <c r="Z157" s="1">
        <f>$B$9+($I$8-$B$9)*Z75-($J$8-$B$10)*Z76</f>
        <v>6.32</v>
      </c>
    </row>
    <row r="158" spans="1:26" ht="12.75">
      <c r="A158" s="6" t="s">
        <v>74</v>
      </c>
      <c r="B158" s="1">
        <f>$B$10+($I$8-$B$9)*B76+($J$8-$B$10)*B75</f>
        <v>0.5</v>
      </c>
      <c r="C158" s="1">
        <f>$B$10+($I$8-$B$9)*C76+($J$8-$B$10)*C75</f>
        <v>0.5316950727271242</v>
      </c>
      <c r="D158" s="1">
        <f>$B$10+($I$8-$B$9)*D76+($J$8-$B$10)*D75</f>
        <v>0.585321662002678</v>
      </c>
      <c r="E158" s="1">
        <f>$B$10+($I$8-$B$9)*E76+($J$8-$B$10)*E75</f>
        <v>0.6433207069961802</v>
      </c>
      <c r="F158" s="1">
        <f>$B$10+($I$8-$B$9)*F76+($J$8-$B$10)*F75</f>
        <v>0.6949986802592665</v>
      </c>
      <c r="G158" s="1">
        <f>$B$10+($I$8-$B$9)*G76+($J$8-$B$10)*G75</f>
        <v>0.7367821793143212</v>
      </c>
      <c r="H158" s="1">
        <f>$B$10+($I$8-$B$9)*H76+($J$8-$B$10)*H75</f>
        <v>0.7689739210111262</v>
      </c>
      <c r="I158" s="1">
        <f>$B$10+($I$8-$B$9)*I76+($J$8-$B$10)*I75</f>
        <v>0.7932008599547169</v>
      </c>
      <c r="J158" s="1">
        <f>$B$10+($I$8-$B$9)*J76+($J$8-$B$10)*J75</f>
        <v>0.8111946989133881</v>
      </c>
      <c r="K158" s="1">
        <f>$B$10+($I$8-$B$9)*K76+($J$8-$B$10)*K75</f>
        <v>0.8243718648860783</v>
      </c>
      <c r="L158" s="1">
        <f>$B$10+($I$8-$B$9)*L76+($J$8-$B$10)*L75</f>
        <v>0.8337510859563277</v>
      </c>
      <c r="M158" s="1">
        <f>$B$10+($I$8-$B$9)*M76+($J$8-$B$10)*M75</f>
        <v>0.8399767017901851</v>
      </c>
      <c r="N158" s="1">
        <f>$B$10+($I$8-$B$9)*N76+($J$8-$B$10)*N75</f>
        <v>0.8433514473504067</v>
      </c>
      <c r="O158" s="1">
        <f>$B$10+($I$8-$B$9)*O76+($J$8-$B$10)*O75</f>
        <v>0.84384138806281</v>
      </c>
      <c r="P158" s="1">
        <f>$B$10+($I$8-$B$9)*P76+($J$8-$B$10)*P75</f>
        <v>0.8410397481921675</v>
      </c>
      <c r="Q158" s="1">
        <f>$B$10+($I$8-$B$9)*Q76+($J$8-$B$10)*Q75</f>
        <v>0.834093259503087</v>
      </c>
      <c r="R158" s="1">
        <f>$B$10+($I$8-$B$9)*R76+($J$8-$B$10)*R75</f>
        <v>0.8216211027099848</v>
      </c>
      <c r="S158" s="1">
        <f>$B$10+($I$8-$B$9)*S76+($J$8-$B$10)*S75</f>
        <v>0.8016918648346908</v>
      </c>
      <c r="T158" s="1">
        <f>$B$10+($I$8-$B$9)*T76+($J$8-$B$10)*T75</f>
        <v>0.7719557375906989</v>
      </c>
      <c r="U158" s="1">
        <f>$B$10+($I$8-$B$9)*U76+($J$8-$B$10)*U75</f>
        <v>0.7301201344415854</v>
      </c>
      <c r="V158" s="1">
        <f>$B$10+($I$8-$B$9)*V76+($J$8-$B$10)*V75</f>
        <v>0.6752580732233833</v>
      </c>
      <c r="W158" s="1">
        <f>$B$10+($I$8-$B$9)*W76+($J$8-$B$10)*W75</f>
        <v>0.6106790372338686</v>
      </c>
      <c r="X158" s="1">
        <f>$B$10+($I$8-$B$9)*X76+($J$8-$B$10)*X75</f>
        <v>0.5477219222207891</v>
      </c>
      <c r="Y158" s="1">
        <f>$B$10+($I$8-$B$9)*Y76+($J$8-$B$10)*Y75</f>
        <v>0.5054140663953209</v>
      </c>
      <c r="Z158" s="1">
        <f>$B$10+($I$8-$B$9)*Z76+($J$8-$B$10)*Z75</f>
        <v>0.5</v>
      </c>
    </row>
    <row r="159" spans="1:26" ht="12.75">
      <c r="A159" s="6" t="s">
        <v>46</v>
      </c>
      <c r="B159" s="1">
        <f aca="true" t="shared" si="132" ref="B159:Z159">-B77*(B158-$B$10)</f>
        <v>0</v>
      </c>
      <c r="C159" s="1">
        <f t="shared" si="132"/>
        <v>-0.005763613077741128</v>
      </c>
      <c r="D159" s="1">
        <f t="shared" si="132"/>
        <v>-0.01859474159380782</v>
      </c>
      <c r="E159" s="1">
        <f t="shared" si="132"/>
        <v>-0.028471237862038555</v>
      </c>
      <c r="F159" s="1">
        <f t="shared" si="132"/>
        <v>-0.03139966559299943</v>
      </c>
      <c r="G159" s="1">
        <f t="shared" si="132"/>
        <v>-0.029377568133851922</v>
      </c>
      <c r="H159" s="1">
        <f t="shared" si="132"/>
        <v>-0.02519849356447587</v>
      </c>
      <c r="I159" s="1">
        <f t="shared" si="132"/>
        <v>-0.020585023333298202</v>
      </c>
      <c r="J159" s="1">
        <f t="shared" si="132"/>
        <v>-0.01627813280274851</v>
      </c>
      <c r="K159" s="1">
        <f t="shared" si="132"/>
        <v>-0.012458914861911835</v>
      </c>
      <c r="L159" s="1">
        <f t="shared" si="132"/>
        <v>-0.009040031005487087</v>
      </c>
      <c r="M159" s="1">
        <f t="shared" si="132"/>
        <v>-0.00580745957634652</v>
      </c>
      <c r="N159" s="1">
        <f t="shared" si="132"/>
        <v>-0.002467654395283594</v>
      </c>
      <c r="O159" s="1">
        <f t="shared" si="132"/>
        <v>0.0013549996425641553</v>
      </c>
      <c r="P159" s="1">
        <f t="shared" si="132"/>
        <v>0.006133426463127702</v>
      </c>
      <c r="Q159" s="1">
        <f t="shared" si="132"/>
        <v>0.012412917867247235</v>
      </c>
      <c r="R159" s="1">
        <f t="shared" si="132"/>
        <v>0.020659817237240526</v>
      </c>
      <c r="S159" s="1">
        <f t="shared" si="132"/>
        <v>0.030892113388128285</v>
      </c>
      <c r="T159" s="18">
        <f t="shared" si="132"/>
        <v>0.042043736956034375</v>
      </c>
      <c r="U159" s="1">
        <f t="shared" si="132"/>
        <v>0.051045283967978805</v>
      </c>
      <c r="V159" s="1">
        <f t="shared" si="132"/>
        <v>0.05209799438011726</v>
      </c>
      <c r="W159" s="1">
        <f t="shared" si="132"/>
        <v>0.03906552747076353</v>
      </c>
      <c r="X159" s="1">
        <f t="shared" si="132"/>
        <v>0.015620742604594517</v>
      </c>
      <c r="Y159" s="1">
        <f t="shared" si="132"/>
        <v>0.0008728876412590716</v>
      </c>
      <c r="Z159" s="1">
        <f t="shared" si="132"/>
        <v>0</v>
      </c>
    </row>
    <row r="160" spans="1:26" ht="12.75">
      <c r="A160" s="6" t="s">
        <v>47</v>
      </c>
      <c r="B160" s="1">
        <f aca="true" t="shared" si="133" ref="B160:Z160">B77*(B157-$B$9)</f>
        <v>0.08027469535429631</v>
      </c>
      <c r="C160" s="1">
        <f t="shared" si="133"/>
        <v>0.23996713404904618</v>
      </c>
      <c r="D160" s="1">
        <f t="shared" si="133"/>
        <v>0.28707516659226</v>
      </c>
      <c r="E160" s="1">
        <f t="shared" si="133"/>
        <v>0.2606731033672511</v>
      </c>
      <c r="F160" s="1">
        <f t="shared" si="133"/>
        <v>0.21022094981858405</v>
      </c>
      <c r="G160" s="1">
        <f t="shared" si="133"/>
        <v>0.16111599311496333</v>
      </c>
      <c r="H160" s="1">
        <f t="shared" si="133"/>
        <v>0.12106804654769414</v>
      </c>
      <c r="I160" s="1">
        <f t="shared" si="133"/>
        <v>0.09035934922113244</v>
      </c>
      <c r="J160" s="1">
        <f t="shared" si="133"/>
        <v>0.06710099737899633</v>
      </c>
      <c r="K160" s="1">
        <f t="shared" si="133"/>
        <v>0.04914571292310689</v>
      </c>
      <c r="L160" s="1">
        <f t="shared" si="133"/>
        <v>0.0345919920721547</v>
      </c>
      <c r="M160" s="1">
        <f t="shared" si="133"/>
        <v>0.021787441581414185</v>
      </c>
      <c r="N160" s="1">
        <f t="shared" si="133"/>
        <v>0.009160235058608409</v>
      </c>
      <c r="O160" s="1">
        <f t="shared" si="133"/>
        <v>-0.00502223679930118</v>
      </c>
      <c r="P160" s="1">
        <f t="shared" si="133"/>
        <v>-0.02293351932143095</v>
      </c>
      <c r="Q160" s="1">
        <f t="shared" si="133"/>
        <v>-0.04744648916431706</v>
      </c>
      <c r="R160" s="1">
        <f t="shared" si="133"/>
        <v>-0.08223678020766009</v>
      </c>
      <c r="S160" s="1">
        <f t="shared" si="133"/>
        <v>-0.13158542769756207</v>
      </c>
      <c r="T160" s="18">
        <f t="shared" si="133"/>
        <v>-0.19969095370884235</v>
      </c>
      <c r="U160" s="1">
        <f t="shared" si="133"/>
        <v>-0.28831882440379974</v>
      </c>
      <c r="V160" s="1">
        <f t="shared" si="133"/>
        <v>-0.3889151349851862</v>
      </c>
      <c r="W160" s="1">
        <f t="shared" si="133"/>
        <v>-0.46426956798907015</v>
      </c>
      <c r="X160" s="1">
        <f t="shared" si="133"/>
        <v>-0.4317910872653923</v>
      </c>
      <c r="Y160" s="1">
        <f t="shared" si="133"/>
        <v>-0.21281637692531097</v>
      </c>
      <c r="Z160" s="1">
        <f t="shared" si="133"/>
        <v>0.12683551591256106</v>
      </c>
    </row>
    <row r="161" spans="1:26" ht="12.75">
      <c r="A161" s="6" t="s">
        <v>48</v>
      </c>
      <c r="B161" s="1">
        <f aca="true" t="shared" si="134" ref="B161:Z161">-B80*(B158-$B$10)-B163*(B157-$B$9)</f>
        <v>-0.004881838419867484</v>
      </c>
      <c r="C161" s="1">
        <f t="shared" si="134"/>
        <v>-0.05280180181379372</v>
      </c>
      <c r="D161" s="1">
        <f t="shared" si="134"/>
        <v>-0.06236025141198804</v>
      </c>
      <c r="E161" s="1">
        <f t="shared" si="134"/>
        <v>-0.03298935679817795</v>
      </c>
      <c r="F161" s="1">
        <f t="shared" si="134"/>
        <v>-0.004072471345445014</v>
      </c>
      <c r="G161" s="1">
        <f t="shared" si="134"/>
        <v>0.011625393085724866</v>
      </c>
      <c r="H161" s="1">
        <f t="shared" si="134"/>
        <v>0.01722540500311583</v>
      </c>
      <c r="I161" s="1">
        <f t="shared" si="134"/>
        <v>0.017738102753392358</v>
      </c>
      <c r="J161" s="1">
        <f t="shared" si="134"/>
        <v>0.016395321065557984</v>
      </c>
      <c r="K161" s="1">
        <f t="shared" si="134"/>
        <v>0.014851534767329321</v>
      </c>
      <c r="L161" s="1">
        <f t="shared" si="134"/>
        <v>0.013906085109735632</v>
      </c>
      <c r="M161" s="1">
        <f t="shared" si="134"/>
        <v>0.014017060701379426</v>
      </c>
      <c r="N161" s="1">
        <f t="shared" si="134"/>
        <v>0.01559927852566396</v>
      </c>
      <c r="O161" s="1">
        <f t="shared" si="134"/>
        <v>0.019171493307786218</v>
      </c>
      <c r="P161" s="1">
        <f t="shared" si="134"/>
        <v>0.025326434321510848</v>
      </c>
      <c r="Q161" s="1">
        <f t="shared" si="134"/>
        <v>0.03435556419763683</v>
      </c>
      <c r="R161" s="1">
        <f t="shared" si="134"/>
        <v>0.045309215535745906</v>
      </c>
      <c r="S161" s="1">
        <f t="shared" si="134"/>
        <v>0.05448668068142562</v>
      </c>
      <c r="T161" s="18">
        <f t="shared" si="134"/>
        <v>0.053389546261947585</v>
      </c>
      <c r="U161" s="1">
        <f t="shared" si="134"/>
        <v>0.02637292366740704</v>
      </c>
      <c r="V161" s="1">
        <f t="shared" si="134"/>
        <v>-0.04486692868936752</v>
      </c>
      <c r="W161" s="1">
        <f t="shared" si="134"/>
        <v>-0.14485632894593892</v>
      </c>
      <c r="X161" s="1">
        <f t="shared" si="134"/>
        <v>-0.16529917514760117</v>
      </c>
      <c r="Y161" s="1">
        <f t="shared" si="134"/>
        <v>-0.04169989870784093</v>
      </c>
      <c r="Z161" s="1">
        <f t="shared" si="134"/>
        <v>-0.01218730916424661</v>
      </c>
    </row>
    <row r="162" spans="1:26" ht="12.75">
      <c r="A162" s="6" t="s">
        <v>49</v>
      </c>
      <c r="B162" s="1">
        <f aca="true" t="shared" si="135" ref="B162:Z162">B80*(B157-$B$9)+B163*(B158-$B$10)</f>
        <v>0.7957137861253346</v>
      </c>
      <c r="C162" s="1">
        <f t="shared" si="135"/>
        <v>0.38262341832779756</v>
      </c>
      <c r="D162" s="1">
        <f t="shared" si="135"/>
        <v>0.0009025486951827165</v>
      </c>
      <c r="E162" s="1">
        <f t="shared" si="135"/>
        <v>-0.16641937815776017</v>
      </c>
      <c r="F162" s="1">
        <f t="shared" si="135"/>
        <v>-0.19431017046319848</v>
      </c>
      <c r="G162" s="1">
        <f t="shared" si="135"/>
        <v>-0.1697422206592781</v>
      </c>
      <c r="H162" s="1">
        <f t="shared" si="135"/>
        <v>-0.13489408243260356</v>
      </c>
      <c r="I162" s="1">
        <f t="shared" si="135"/>
        <v>-0.10426452996403404</v>
      </c>
      <c r="J162" s="1">
        <f t="shared" si="135"/>
        <v>-0.0812011557019579</v>
      </c>
      <c r="K162" s="1">
        <f t="shared" si="135"/>
        <v>-0.06555124266850657</v>
      </c>
      <c r="L162" s="1">
        <f t="shared" si="135"/>
        <v>-0.0565525816155219</v>
      </c>
      <c r="M162" s="1">
        <f t="shared" si="135"/>
        <v>-0.05388387806595066</v>
      </c>
      <c r="N162" s="1">
        <f t="shared" si="135"/>
        <v>-0.05813308057133252</v>
      </c>
      <c r="O162" s="1">
        <f t="shared" si="135"/>
        <v>-0.07112617472305395</v>
      </c>
      <c r="P162" s="1">
        <f t="shared" si="135"/>
        <v>-0.09613004968412352</v>
      </c>
      <c r="Q162" s="1">
        <f t="shared" si="135"/>
        <v>-0.1375958711909906</v>
      </c>
      <c r="R162" s="1">
        <f t="shared" si="135"/>
        <v>-0.20005454708130352</v>
      </c>
      <c r="S162" s="1">
        <f t="shared" si="135"/>
        <v>-0.2863156940498064</v>
      </c>
      <c r="T162" s="18">
        <f t="shared" si="135"/>
        <v>-0.39370770490434037</v>
      </c>
      <c r="U162" s="1">
        <f t="shared" si="135"/>
        <v>-0.49887547504895724</v>
      </c>
      <c r="V162" s="1">
        <f t="shared" si="135"/>
        <v>-0.5126198428114012</v>
      </c>
      <c r="W162" s="1">
        <f t="shared" si="135"/>
        <v>-0.21217292173289318</v>
      </c>
      <c r="X162" s="1">
        <f t="shared" si="135"/>
        <v>0.6674654581702565</v>
      </c>
      <c r="Y162" s="1">
        <f t="shared" si="135"/>
        <v>1.801484176292311</v>
      </c>
      <c r="Z162" s="1">
        <f t="shared" si="135"/>
        <v>2.005732721504134</v>
      </c>
    </row>
    <row r="163" spans="1:26" ht="12.75">
      <c r="A163" s="57" t="s">
        <v>109</v>
      </c>
      <c r="B163" s="1">
        <f aca="true" t="shared" si="136" ref="B163:Z163">POWER(B77,2)</f>
        <v>0.003698362439293548</v>
      </c>
      <c r="C163" s="1">
        <f t="shared" si="136"/>
        <v>0.03306786309654661</v>
      </c>
      <c r="D163" s="1">
        <f t="shared" si="136"/>
        <v>0.04749650808592416</v>
      </c>
      <c r="E163" s="1">
        <f t="shared" si="136"/>
        <v>0.03946342872159681</v>
      </c>
      <c r="F163" s="1">
        <f t="shared" si="136"/>
        <v>0.02592905575182495</v>
      </c>
      <c r="G163" s="1">
        <f t="shared" si="136"/>
        <v>0.015393368197245188</v>
      </c>
      <c r="H163" s="1">
        <f t="shared" si="136"/>
        <v>0.008776650581263522</v>
      </c>
      <c r="I163" s="1">
        <f t="shared" si="136"/>
        <v>0.004929152420396574</v>
      </c>
      <c r="J163" s="1">
        <f t="shared" si="136"/>
        <v>0.0027361808177226734</v>
      </c>
      <c r="K163" s="1">
        <f t="shared" si="136"/>
        <v>0.001475278729486227</v>
      </c>
      <c r="L163" s="1">
        <f t="shared" si="136"/>
        <v>0.0007336593641529963</v>
      </c>
      <c r="M163" s="1">
        <f t="shared" si="136"/>
        <v>0.00029179246866071763</v>
      </c>
      <c r="N163" s="1">
        <f t="shared" si="136"/>
        <v>5.1652447511203495E-05</v>
      </c>
      <c r="O163" s="1">
        <f t="shared" si="136"/>
        <v>1.5529663969010523E-05</v>
      </c>
      <c r="P163" s="1">
        <f t="shared" si="136"/>
        <v>0.0003234419356319111</v>
      </c>
      <c r="Q163" s="1">
        <f t="shared" si="136"/>
        <v>0.001380423475664991</v>
      </c>
      <c r="R163" s="1">
        <f t="shared" si="136"/>
        <v>0.004126329239668945</v>
      </c>
      <c r="S163" s="1">
        <f t="shared" si="136"/>
        <v>0.010484990502717692</v>
      </c>
      <c r="T163" s="18">
        <f t="shared" si="136"/>
        <v>0.02390045501054591</v>
      </c>
      <c r="U163" s="1">
        <f t="shared" si="136"/>
        <v>0.04920418131368263</v>
      </c>
      <c r="V163" s="1">
        <f t="shared" si="136"/>
        <v>0.08836615199665758</v>
      </c>
      <c r="W163" s="1">
        <f t="shared" si="136"/>
        <v>0.12458238475512326</v>
      </c>
      <c r="X163" s="1">
        <f t="shared" si="136"/>
        <v>0.10714391106597133</v>
      </c>
      <c r="Y163" s="1">
        <f t="shared" si="136"/>
        <v>0.025993785709624816</v>
      </c>
      <c r="Z163" s="1">
        <f t="shared" si="136"/>
        <v>0.009232809972914096</v>
      </c>
    </row>
    <row r="164" spans="1:26" ht="12.75">
      <c r="A164" s="1" t="s">
        <v>75</v>
      </c>
      <c r="B164" s="1">
        <f aca="true" t="shared" si="137" ref="B164:Z164">0.5*$L$8*(B159^2+B160^2)+0.5*$O$8*B77^2</f>
        <v>0.0074218737431742945</v>
      </c>
      <c r="C164" s="1">
        <f t="shared" si="137"/>
        <v>0.06636058766214974</v>
      </c>
      <c r="D164" s="1">
        <f t="shared" si="137"/>
        <v>0.09531599242683264</v>
      </c>
      <c r="E164" s="1">
        <f t="shared" si="137"/>
        <v>0.07919520875850053</v>
      </c>
      <c r="F164" s="1">
        <f t="shared" si="137"/>
        <v>0.05203442908276233</v>
      </c>
      <c r="G164" s="1">
        <f t="shared" si="137"/>
        <v>0.03089141129823165</v>
      </c>
      <c r="H164" s="1">
        <f t="shared" si="137"/>
        <v>0.01761298238647964</v>
      </c>
      <c r="I164" s="1">
        <f t="shared" si="137"/>
        <v>0.009891823077251852</v>
      </c>
      <c r="J164" s="1">
        <f t="shared" si="137"/>
        <v>0.005490967665005862</v>
      </c>
      <c r="K164" s="1">
        <f t="shared" si="137"/>
        <v>0.002960589354332961</v>
      </c>
      <c r="L164" s="1">
        <f t="shared" si="137"/>
        <v>0.0014723076119822335</v>
      </c>
      <c r="M164" s="1">
        <f t="shared" si="137"/>
        <v>0.0005855691261083284</v>
      </c>
      <c r="N164" s="1">
        <f t="shared" si="137"/>
        <v>0.00010365613166548322</v>
      </c>
      <c r="O164" s="1">
        <f t="shared" si="137"/>
        <v>3.116492965301033E-05</v>
      </c>
      <c r="P164" s="1">
        <f t="shared" si="137"/>
        <v>0.0006490832764261191</v>
      </c>
      <c r="Q164" s="1">
        <f t="shared" si="137"/>
        <v>0.002770233830964505</v>
      </c>
      <c r="R164" s="1">
        <f t="shared" si="137"/>
        <v>0.008280717518167642</v>
      </c>
      <c r="S164" s="1">
        <f t="shared" si="137"/>
        <v>0.021041278940853867</v>
      </c>
      <c r="T164" s="18">
        <f t="shared" si="137"/>
        <v>0.04796343311516356</v>
      </c>
      <c r="U164" s="1">
        <f t="shared" si="137"/>
        <v>0.09874295106029837</v>
      </c>
      <c r="V164" s="1">
        <f t="shared" si="137"/>
        <v>0.17733319382689255</v>
      </c>
      <c r="W164" s="1">
        <f t="shared" si="137"/>
        <v>0.2500119297265814</v>
      </c>
      <c r="X164" s="1">
        <f t="shared" si="137"/>
        <v>0.2150164007271914</v>
      </c>
      <c r="Y164" s="1">
        <f t="shared" si="137"/>
        <v>0.052164329162075085</v>
      </c>
      <c r="Z164" s="1">
        <f t="shared" si="137"/>
        <v>0.018528403053644015</v>
      </c>
    </row>
    <row r="165" spans="1:26" ht="12.75">
      <c r="A165" s="3" t="s">
        <v>54</v>
      </c>
      <c r="B165" s="1">
        <f aca="true" t="shared" si="138" ref="B165:S165">$L$8*B161</f>
        <v>-0.007322757629801226</v>
      </c>
      <c r="C165" s="1">
        <f t="shared" si="138"/>
        <v>-0.07920270272069058</v>
      </c>
      <c r="D165" s="1">
        <f t="shared" si="138"/>
        <v>-0.09354037711798206</v>
      </c>
      <c r="E165" s="1">
        <f t="shared" si="138"/>
        <v>-0.04948403519726693</v>
      </c>
      <c r="F165" s="1">
        <f t="shared" si="138"/>
        <v>-0.006108707018167521</v>
      </c>
      <c r="G165" s="1">
        <f t="shared" si="138"/>
        <v>0.017438089628587297</v>
      </c>
      <c r="H165" s="1">
        <f t="shared" si="138"/>
        <v>0.025838107504673746</v>
      </c>
      <c r="I165" s="1">
        <f t="shared" si="138"/>
        <v>0.026607154130088538</v>
      </c>
      <c r="J165" s="1">
        <f t="shared" si="138"/>
        <v>0.024592981598336977</v>
      </c>
      <c r="K165" s="1">
        <f t="shared" si="138"/>
        <v>0.02227730215099398</v>
      </c>
      <c r="L165" s="1">
        <f t="shared" si="138"/>
        <v>0.020859127664603447</v>
      </c>
      <c r="M165" s="1">
        <f t="shared" si="138"/>
        <v>0.02102559105206914</v>
      </c>
      <c r="N165" s="1">
        <f t="shared" si="138"/>
        <v>0.02339891778849594</v>
      </c>
      <c r="O165" s="1">
        <f t="shared" si="138"/>
        <v>0.028757239961679327</v>
      </c>
      <c r="P165" s="1">
        <f t="shared" si="138"/>
        <v>0.03798965148226627</v>
      </c>
      <c r="Q165" s="1">
        <f t="shared" si="138"/>
        <v>0.05153334629645524</v>
      </c>
      <c r="R165" s="1">
        <f t="shared" si="138"/>
        <v>0.06796382330361886</v>
      </c>
      <c r="S165" s="1">
        <f t="shared" si="138"/>
        <v>0.08173002102213843</v>
      </c>
      <c r="T165" s="18">
        <f aca="true" t="shared" si="139" ref="T165:Z165">$L$8*T161</f>
        <v>0.08008431939292138</v>
      </c>
      <c r="U165" s="1">
        <f t="shared" si="139"/>
        <v>0.03955938550111056</v>
      </c>
      <c r="V165" s="1">
        <f t="shared" si="139"/>
        <v>-0.06730039303405128</v>
      </c>
      <c r="W165" s="1">
        <f t="shared" si="139"/>
        <v>-0.21728449341890838</v>
      </c>
      <c r="X165" s="1">
        <f t="shared" si="139"/>
        <v>-0.24794876272140176</v>
      </c>
      <c r="Y165" s="1">
        <f t="shared" si="139"/>
        <v>-0.06254984806176139</v>
      </c>
      <c r="Z165" s="1">
        <f t="shared" si="139"/>
        <v>-0.018280963746369915</v>
      </c>
    </row>
    <row r="166" spans="1:26" ht="12.75">
      <c r="A166" s="3" t="s">
        <v>55</v>
      </c>
      <c r="B166" s="1">
        <f aca="true" t="shared" si="140" ref="B166:S166">$L$8*B162</f>
        <v>1.1935706791880019</v>
      </c>
      <c r="C166" s="1">
        <f t="shared" si="140"/>
        <v>0.5739351274916964</v>
      </c>
      <c r="D166" s="1">
        <f t="shared" si="140"/>
        <v>0.0013538230427740747</v>
      </c>
      <c r="E166" s="1">
        <f t="shared" si="140"/>
        <v>-0.24962906723664025</v>
      </c>
      <c r="F166" s="1">
        <f t="shared" si="140"/>
        <v>-0.29146525569479775</v>
      </c>
      <c r="G166" s="1">
        <f t="shared" si="140"/>
        <v>-0.25461333098891714</v>
      </c>
      <c r="H166" s="1">
        <f t="shared" si="140"/>
        <v>-0.20234112364890533</v>
      </c>
      <c r="I166" s="1">
        <f t="shared" si="140"/>
        <v>-0.15639679494605108</v>
      </c>
      <c r="J166" s="1">
        <f t="shared" si="140"/>
        <v>-0.12180173355293686</v>
      </c>
      <c r="K166" s="1">
        <f t="shared" si="140"/>
        <v>-0.09832686400275985</v>
      </c>
      <c r="L166" s="1">
        <f t="shared" si="140"/>
        <v>-0.08482887242328285</v>
      </c>
      <c r="M166" s="1">
        <f t="shared" si="140"/>
        <v>-0.08082581709892599</v>
      </c>
      <c r="N166" s="1">
        <f t="shared" si="140"/>
        <v>-0.08719962085699878</v>
      </c>
      <c r="O166" s="1">
        <f t="shared" si="140"/>
        <v>-0.10668926208458093</v>
      </c>
      <c r="P166" s="1">
        <f t="shared" si="140"/>
        <v>-0.14419507452618527</v>
      </c>
      <c r="Q166" s="1">
        <f t="shared" si="140"/>
        <v>-0.2063938067864859</v>
      </c>
      <c r="R166" s="1">
        <f t="shared" si="140"/>
        <v>-0.30008182062195526</v>
      </c>
      <c r="S166" s="1">
        <f t="shared" si="140"/>
        <v>-0.4294735410747096</v>
      </c>
      <c r="T166" s="18">
        <f aca="true" t="shared" si="141" ref="T166:Z166">$L$8*T162</f>
        <v>-0.5905615573565106</v>
      </c>
      <c r="U166" s="1">
        <f t="shared" si="141"/>
        <v>-0.7483132125734359</v>
      </c>
      <c r="V166" s="1">
        <f t="shared" si="141"/>
        <v>-0.7689297642171018</v>
      </c>
      <c r="W166" s="1">
        <f t="shared" si="141"/>
        <v>-0.3182593825993398</v>
      </c>
      <c r="X166" s="1">
        <f t="shared" si="141"/>
        <v>1.0011981872553848</v>
      </c>
      <c r="Y166" s="1">
        <f t="shared" si="141"/>
        <v>2.7022262644384667</v>
      </c>
      <c r="Z166" s="1">
        <f t="shared" si="141"/>
        <v>3.0085990822562008</v>
      </c>
    </row>
    <row r="167" spans="1:26" ht="12.75">
      <c r="A167" s="3" t="s">
        <v>137</v>
      </c>
      <c r="B167" s="1">
        <f aca="true" t="shared" si="142" ref="B167:Z167">$O$8*B80</f>
        <v>0.8439388640723243</v>
      </c>
      <c r="C167" s="1">
        <f t="shared" si="142"/>
        <v>0.40481782290287466</v>
      </c>
      <c r="D167" s="1">
        <f t="shared" si="142"/>
        <v>-0.003347838294468852</v>
      </c>
      <c r="E167" s="1">
        <f t="shared" si="142"/>
        <v>-0.18358947008526783</v>
      </c>
      <c r="F167" s="1">
        <f t="shared" si="142"/>
        <v>-0.2137948039879607</v>
      </c>
      <c r="G167" s="1">
        <f t="shared" si="142"/>
        <v>-0.18692740820912782</v>
      </c>
      <c r="H167" s="1">
        <f t="shared" si="142"/>
        <v>-0.14869294368111832</v>
      </c>
      <c r="I167" s="1">
        <f t="shared" si="142"/>
        <v>-0.11498896339162884</v>
      </c>
      <c r="J167" s="1">
        <f t="shared" si="142"/>
        <v>-0.08954967612432548</v>
      </c>
      <c r="K167" s="1">
        <f t="shared" si="142"/>
        <v>-0.0722469133691419</v>
      </c>
      <c r="L167" s="1">
        <f t="shared" si="142"/>
        <v>-0.06226277404798436</v>
      </c>
      <c r="M167" s="1">
        <f t="shared" si="142"/>
        <v>-0.059253840543082824</v>
      </c>
      <c r="N167" s="1">
        <f t="shared" si="142"/>
        <v>-0.06387378906660773</v>
      </c>
      <c r="O167" s="1">
        <f t="shared" si="142"/>
        <v>-0.07814009491603381</v>
      </c>
      <c r="P167" s="1">
        <f t="shared" si="142"/>
        <v>-0.10566051317698848</v>
      </c>
      <c r="Q167" s="1">
        <f t="shared" si="142"/>
        <v>-0.15135220301809443</v>
      </c>
      <c r="R167" s="1">
        <f t="shared" si="142"/>
        <v>-0.22022356875659727</v>
      </c>
      <c r="S167" s="1">
        <f t="shared" si="142"/>
        <v>-0.3153706107979987</v>
      </c>
      <c r="T167" s="18">
        <f t="shared" si="142"/>
        <v>-0.4337685183705188</v>
      </c>
      <c r="U167" s="1">
        <f t="shared" si="142"/>
        <v>-0.5495346612036321</v>
      </c>
      <c r="V167" s="1">
        <f t="shared" si="142"/>
        <v>-0.5651163342011206</v>
      </c>
      <c r="W167" s="1">
        <f t="shared" si="142"/>
        <v>-0.24050313468681625</v>
      </c>
      <c r="X167" s="1">
        <f t="shared" si="142"/>
        <v>0.7029544552001248</v>
      </c>
      <c r="Y167" s="1">
        <f t="shared" si="142"/>
        <v>1.9105318445153132</v>
      </c>
      <c r="Z167" s="1">
        <f t="shared" si="142"/>
        <v>2.1272922803831715</v>
      </c>
    </row>
    <row r="168" spans="1:26" ht="12.75">
      <c r="A168" s="28" t="s">
        <v>136</v>
      </c>
      <c r="B168" s="1">
        <f aca="true" t="shared" si="143" ref="B168:Z168">B165*B159+B166*B160+B167*B77</f>
        <v>0.14713695842158941</v>
      </c>
      <c r="C168" s="1">
        <f t="shared" si="143"/>
        <v>0.21179644678126736</v>
      </c>
      <c r="D168" s="1">
        <f t="shared" si="143"/>
        <v>0.0013983904964182663</v>
      </c>
      <c r="E168" s="1">
        <f t="shared" si="143"/>
        <v>-0.1001335023590959</v>
      </c>
      <c r="F168" s="1">
        <f t="shared" si="143"/>
        <v>-0.09550660324933516</v>
      </c>
      <c r="G168" s="1">
        <f t="shared" si="143"/>
        <v>-0.06472665436914457</v>
      </c>
      <c r="H168" s="1">
        <f t="shared" si="143"/>
        <v>-0.03907824294277258</v>
      </c>
      <c r="I168" s="1">
        <f t="shared" si="143"/>
        <v>-0.02275275776198666</v>
      </c>
      <c r="J168" s="1">
        <f t="shared" si="143"/>
        <v>-0.013257556266400839</v>
      </c>
      <c r="K168" s="1">
        <f t="shared" si="143"/>
        <v>-0.007884852352389405</v>
      </c>
      <c r="L168" s="1">
        <f t="shared" si="143"/>
        <v>-0.0048094254992542725</v>
      </c>
      <c r="M168" s="1">
        <f t="shared" si="143"/>
        <v>-0.002895263230918806</v>
      </c>
      <c r="N168" s="1">
        <f t="shared" si="143"/>
        <v>-0.0013155680710717562</v>
      </c>
      <c r="O168" s="1">
        <f t="shared" si="143"/>
        <v>0.0008827168879659494</v>
      </c>
      <c r="P168" s="1">
        <f t="shared" si="143"/>
        <v>0.005440157865830134</v>
      </c>
      <c r="Q168" s="1">
        <f t="shared" si="143"/>
        <v>0.016055688120978608</v>
      </c>
      <c r="R168" s="1">
        <f t="shared" si="143"/>
        <v>0.040228276410560294</v>
      </c>
      <c r="S168" s="1">
        <f t="shared" si="143"/>
        <v>0.09133003824225826</v>
      </c>
      <c r="T168" s="18">
        <f t="shared" si="143"/>
        <v>0.18835646859285268</v>
      </c>
      <c r="U168" s="1">
        <f t="shared" si="143"/>
        <v>0.33966996971270236</v>
      </c>
      <c r="V168" s="1">
        <f t="shared" si="143"/>
        <v>0.46353120264292536</v>
      </c>
      <c r="W168" s="1">
        <f t="shared" si="143"/>
        <v>0.22415835213868535</v>
      </c>
      <c r="X168" s="1">
        <f t="shared" si="143"/>
        <v>-0.6662785865428666</v>
      </c>
      <c r="Y168" s="1">
        <f t="shared" si="143"/>
        <v>-0.8831597879870869</v>
      </c>
      <c r="Z168" s="1">
        <f t="shared" si="143"/>
        <v>0.5860034394077867</v>
      </c>
    </row>
    <row r="169" spans="1:256" ht="12.75">
      <c r="A169" s="28" t="s">
        <v>131</v>
      </c>
      <c r="B169" s="24">
        <f aca="true" t="shared" si="144" ref="B169:S169">$L$8*$L$11*B160</f>
        <v>1.1800380217081559</v>
      </c>
      <c r="C169" s="24">
        <f t="shared" si="144"/>
        <v>3.527516870520979</v>
      </c>
      <c r="D169" s="24">
        <f t="shared" si="144"/>
        <v>4.220004948906222</v>
      </c>
      <c r="E169" s="24">
        <f t="shared" si="144"/>
        <v>3.8318946194985912</v>
      </c>
      <c r="F169" s="24">
        <f t="shared" si="144"/>
        <v>3.0902479623331858</v>
      </c>
      <c r="G169" s="24">
        <f t="shared" si="144"/>
        <v>2.368405098789961</v>
      </c>
      <c r="H169" s="24">
        <f t="shared" si="144"/>
        <v>1.779700284251104</v>
      </c>
      <c r="I169" s="24">
        <f t="shared" si="144"/>
        <v>1.328282433550647</v>
      </c>
      <c r="J169" s="24">
        <f t="shared" si="144"/>
        <v>0.9863846614712461</v>
      </c>
      <c r="K169" s="24">
        <f t="shared" si="144"/>
        <v>0.7224419799696713</v>
      </c>
      <c r="L169" s="24">
        <f t="shared" si="144"/>
        <v>0.5085022834606742</v>
      </c>
      <c r="M169" s="24">
        <f t="shared" si="144"/>
        <v>0.32027539124678855</v>
      </c>
      <c r="N169" s="24">
        <f t="shared" si="144"/>
        <v>0.13465545536154364</v>
      </c>
      <c r="O169" s="24">
        <f t="shared" si="144"/>
        <v>-0.07382688094972735</v>
      </c>
      <c r="P169" s="24">
        <f t="shared" si="144"/>
        <v>-0.337122734025035</v>
      </c>
      <c r="Q169" s="24">
        <f t="shared" si="144"/>
        <v>-0.6974633907154608</v>
      </c>
      <c r="R169" s="24">
        <f t="shared" si="144"/>
        <v>-1.2088806690526035</v>
      </c>
      <c r="S169" s="24">
        <f t="shared" si="144"/>
        <v>-1.9343057871541625</v>
      </c>
      <c r="T169" s="61">
        <f aca="true" t="shared" si="145" ref="T169:Z169">$L$8*$L$11*T160</f>
        <v>-2.935457019519983</v>
      </c>
      <c r="U169" s="24">
        <f t="shared" si="145"/>
        <v>-4.238286718735856</v>
      </c>
      <c r="V169" s="24">
        <f t="shared" si="145"/>
        <v>-5.717052484282237</v>
      </c>
      <c r="W169" s="24">
        <f t="shared" si="145"/>
        <v>-6.824762649439331</v>
      </c>
      <c r="X169" s="24">
        <f t="shared" si="145"/>
        <v>-6.347328982801267</v>
      </c>
      <c r="Y169" s="24">
        <f t="shared" si="145"/>
        <v>-3.1284007408020713</v>
      </c>
      <c r="Z169" s="24">
        <f t="shared" si="145"/>
        <v>1.8644820839146479</v>
      </c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  <c r="IS169" s="36"/>
      <c r="IT169" s="36"/>
      <c r="IU169" s="36"/>
      <c r="IV169" s="36"/>
    </row>
    <row r="170" spans="1:26" ht="12.75">
      <c r="A170" s="3" t="s">
        <v>181</v>
      </c>
      <c r="B170" s="1">
        <f aca="true" t="shared" si="146" ref="B170:Z170">SUM(B168:B169)</f>
        <v>1.3271749801297452</v>
      </c>
      <c r="C170" s="1">
        <f t="shared" si="146"/>
        <v>3.7393133173022464</v>
      </c>
      <c r="D170" s="1">
        <f t="shared" si="146"/>
        <v>4.221403339402641</v>
      </c>
      <c r="E170" s="1">
        <f t="shared" si="146"/>
        <v>3.731761117139495</v>
      </c>
      <c r="F170" s="1">
        <f t="shared" si="146"/>
        <v>2.9947413590838505</v>
      </c>
      <c r="G170" s="1">
        <f t="shared" si="146"/>
        <v>2.3036784444208167</v>
      </c>
      <c r="H170" s="1">
        <f t="shared" si="146"/>
        <v>1.7406220413083315</v>
      </c>
      <c r="I170" s="1">
        <f t="shared" si="146"/>
        <v>1.3055296757886603</v>
      </c>
      <c r="J170" s="1">
        <f t="shared" si="146"/>
        <v>0.9731271052048454</v>
      </c>
      <c r="K170" s="1">
        <f t="shared" si="146"/>
        <v>0.7145571276172819</v>
      </c>
      <c r="L170" s="1">
        <f t="shared" si="146"/>
        <v>0.5036928579614199</v>
      </c>
      <c r="M170" s="1">
        <f t="shared" si="146"/>
        <v>0.31738012801586973</v>
      </c>
      <c r="N170" s="1">
        <f t="shared" si="146"/>
        <v>0.1333398872904719</v>
      </c>
      <c r="O170" s="1">
        <f t="shared" si="146"/>
        <v>-0.07294416406176141</v>
      </c>
      <c r="P170" s="1">
        <f t="shared" si="146"/>
        <v>-0.3316825761592049</v>
      </c>
      <c r="Q170" s="1">
        <f t="shared" si="146"/>
        <v>-0.6814077025944822</v>
      </c>
      <c r="R170" s="1">
        <f t="shared" si="146"/>
        <v>-1.1686523926420431</v>
      </c>
      <c r="S170" s="1">
        <f t="shared" si="146"/>
        <v>-1.8429757489119043</v>
      </c>
      <c r="T170" s="18">
        <f t="shared" si="146"/>
        <v>-2.7471005509271302</v>
      </c>
      <c r="U170" s="1">
        <f t="shared" si="146"/>
        <v>-3.898616749023154</v>
      </c>
      <c r="V170" s="1">
        <f t="shared" si="146"/>
        <v>-5.253521281639312</v>
      </c>
      <c r="W170" s="1">
        <f t="shared" si="146"/>
        <v>-6.600604297300646</v>
      </c>
      <c r="X170" s="1">
        <f t="shared" si="146"/>
        <v>-7.013607569344134</v>
      </c>
      <c r="Y170" s="1">
        <f t="shared" si="146"/>
        <v>-4.0115605287891585</v>
      </c>
      <c r="Z170" s="1">
        <f t="shared" si="146"/>
        <v>2.4504855233224347</v>
      </c>
    </row>
    <row r="171" ht="12.75">
      <c r="A171" s="3"/>
    </row>
    <row r="172" spans="1:2" ht="12.75">
      <c r="A172" s="74" t="s">
        <v>121</v>
      </c>
      <c r="B172" s="74"/>
    </row>
    <row r="173" spans="1:26" ht="12.75">
      <c r="A173" s="6" t="s">
        <v>76</v>
      </c>
      <c r="B173" s="1">
        <f aca="true" t="shared" si="147" ref="B173:Z173">B85+($I$9-$F$9)*B96-($J$9-$G$9)*B97</f>
        <v>17.200000000000003</v>
      </c>
      <c r="C173" s="1">
        <f t="shared" si="147"/>
        <v>17.152418372548713</v>
      </c>
      <c r="D173" s="1">
        <f t="shared" si="147"/>
        <v>17.0353939128608</v>
      </c>
      <c r="E173" s="1">
        <f t="shared" si="147"/>
        <v>16.85471925778902</v>
      </c>
      <c r="F173" s="1">
        <f t="shared" si="147"/>
        <v>16.643407072205616</v>
      </c>
      <c r="G173" s="1">
        <f t="shared" si="147"/>
        <v>16.43556006240327</v>
      </c>
      <c r="H173" s="1">
        <f t="shared" si="147"/>
        <v>16.251458654534908</v>
      </c>
      <c r="I173" s="1">
        <f t="shared" si="147"/>
        <v>16.098414256369633</v>
      </c>
      <c r="J173" s="1">
        <f t="shared" si="147"/>
        <v>15.976339458090825</v>
      </c>
      <c r="K173" s="1">
        <f t="shared" si="147"/>
        <v>15.882242714780173</v>
      </c>
      <c r="L173" s="1">
        <f t="shared" si="147"/>
        <v>15.81278342456202</v>
      </c>
      <c r="M173" s="1">
        <f t="shared" si="147"/>
        <v>15.7655167843884</v>
      </c>
      <c r="N173" s="1">
        <f t="shared" si="147"/>
        <v>15.739502371269761</v>
      </c>
      <c r="O173" s="1">
        <f t="shared" si="147"/>
        <v>15.73570254788263</v>
      </c>
      <c r="P173" s="1">
        <f t="shared" si="147"/>
        <v>15.757352140768397</v>
      </c>
      <c r="Q173" s="1">
        <f t="shared" si="147"/>
        <v>15.8102097771929</v>
      </c>
      <c r="R173" s="1">
        <f t="shared" si="147"/>
        <v>15.902219637793623</v>
      </c>
      <c r="S173" s="1">
        <f t="shared" si="147"/>
        <v>16.04171939054294</v>
      </c>
      <c r="T173" s="18">
        <f t="shared" si="147"/>
        <v>16.233307098590487</v>
      </c>
      <c r="U173" s="1">
        <f t="shared" si="147"/>
        <v>16.47100785809064</v>
      </c>
      <c r="V173" s="1">
        <f t="shared" si="147"/>
        <v>16.729933434294157</v>
      </c>
      <c r="W173" s="1">
        <f t="shared" si="147"/>
        <v>16.963511494232545</v>
      </c>
      <c r="X173" s="1">
        <f t="shared" si="147"/>
        <v>17.1223222891019</v>
      </c>
      <c r="Y173" s="1">
        <f t="shared" si="147"/>
        <v>17.19298202744108</v>
      </c>
      <c r="Z173" s="1">
        <f t="shared" si="147"/>
        <v>17.200000000000003</v>
      </c>
    </row>
    <row r="174" spans="1:26" ht="12.75">
      <c r="A174" s="6" t="s">
        <v>77</v>
      </c>
      <c r="B174" s="1">
        <f aca="true" t="shared" si="148" ref="B174:Z174">B86+($I$9-$F$9)*B97+($J$9-$G$9)*B96</f>
        <v>2.2</v>
      </c>
      <c r="C174" s="1">
        <f t="shared" si="148"/>
        <v>2.643299900024152</v>
      </c>
      <c r="D174" s="1">
        <f t="shared" si="148"/>
        <v>3.3998650430512107</v>
      </c>
      <c r="E174" s="1">
        <f t="shared" si="148"/>
        <v>4.227182261091237</v>
      </c>
      <c r="F174" s="1">
        <f t="shared" si="148"/>
        <v>4.97211426860741</v>
      </c>
      <c r="G174" s="1">
        <f t="shared" si="148"/>
        <v>5.5796796007193095</v>
      </c>
      <c r="H174" s="1">
        <f t="shared" si="148"/>
        <v>6.05092780590877</v>
      </c>
      <c r="I174" s="1">
        <f t="shared" si="148"/>
        <v>6.407365212718603</v>
      </c>
      <c r="J174" s="1">
        <f t="shared" si="148"/>
        <v>6.673077924319009</v>
      </c>
      <c r="K174" s="1">
        <f t="shared" si="148"/>
        <v>6.868187533776457</v>
      </c>
      <c r="L174" s="1">
        <f t="shared" si="148"/>
        <v>7.007330047667084</v>
      </c>
      <c r="M174" s="1">
        <f t="shared" si="148"/>
        <v>7.099810404669604</v>
      </c>
      <c r="N174" s="1">
        <f t="shared" si="148"/>
        <v>7.149982184797324</v>
      </c>
      <c r="O174" s="1">
        <f t="shared" si="148"/>
        <v>7.15726841696717</v>
      </c>
      <c r="P174" s="1">
        <f t="shared" si="148"/>
        <v>7.115611466718719</v>
      </c>
      <c r="Q174" s="1">
        <f t="shared" si="148"/>
        <v>7.0124104454804295</v>
      </c>
      <c r="R174" s="1">
        <f t="shared" si="148"/>
        <v>6.827421589191086</v>
      </c>
      <c r="S174" s="1">
        <f t="shared" si="148"/>
        <v>6.532647383724705</v>
      </c>
      <c r="T174" s="18">
        <f t="shared" si="148"/>
        <v>6.094715376435635</v>
      </c>
      <c r="U174" s="1">
        <f t="shared" si="148"/>
        <v>5.482496505844868</v>
      </c>
      <c r="V174" s="1">
        <f t="shared" si="148"/>
        <v>4.686699685746108</v>
      </c>
      <c r="W174" s="1">
        <f t="shared" si="148"/>
        <v>3.760423022657056</v>
      </c>
      <c r="X174" s="1">
        <f t="shared" si="148"/>
        <v>2.8685532933455375</v>
      </c>
      <c r="Y174" s="1">
        <f t="shared" si="148"/>
        <v>2.2755183469584472</v>
      </c>
      <c r="Z174" s="1">
        <f t="shared" si="148"/>
        <v>2.2</v>
      </c>
    </row>
    <row r="175" spans="1:26" ht="12.75">
      <c r="A175" s="6" t="s">
        <v>46</v>
      </c>
      <c r="B175" s="1">
        <f aca="true" t="shared" si="149" ref="B175:Z175">B87-B98*(B174-B86)</f>
        <v>-0.10069466018688407</v>
      </c>
      <c r="C175" s="1">
        <f t="shared" si="149"/>
        <v>-0.4199976115561974</v>
      </c>
      <c r="D175" s="1">
        <f t="shared" si="149"/>
        <v>-0.7525726481742994</v>
      </c>
      <c r="E175" s="1">
        <f t="shared" si="149"/>
        <v>-0.9434987121088169</v>
      </c>
      <c r="F175" s="1">
        <f t="shared" si="149"/>
        <v>-0.9605319973226871</v>
      </c>
      <c r="G175" s="1">
        <f t="shared" si="149"/>
        <v>-0.8680866224618926</v>
      </c>
      <c r="H175" s="1">
        <f t="shared" si="149"/>
        <v>-0.733142038352204</v>
      </c>
      <c r="I175" s="1">
        <f t="shared" si="149"/>
        <v>-0.594772426812638</v>
      </c>
      <c r="J175" s="1">
        <f t="shared" si="149"/>
        <v>-0.4689312404912084</v>
      </c>
      <c r="K175" s="1">
        <f t="shared" si="149"/>
        <v>-0.3584997737723251</v>
      </c>
      <c r="L175" s="1">
        <f t="shared" si="149"/>
        <v>-0.260040680376344</v>
      </c>
      <c r="M175" s="1">
        <f t="shared" si="149"/>
        <v>-0.1670554759186751</v>
      </c>
      <c r="N175" s="1">
        <f t="shared" si="149"/>
        <v>-0.07098900204594673</v>
      </c>
      <c r="O175" s="1">
        <f t="shared" si="149"/>
        <v>0.03898094378472511</v>
      </c>
      <c r="P175" s="1">
        <f t="shared" si="149"/>
        <v>0.176435325234491</v>
      </c>
      <c r="Q175" s="1">
        <f t="shared" si="149"/>
        <v>0.35706189487952494</v>
      </c>
      <c r="R175" s="1">
        <f t="shared" si="149"/>
        <v>0.5945779423112675</v>
      </c>
      <c r="S175" s="1">
        <f t="shared" si="149"/>
        <v>0.891134097035941</v>
      </c>
      <c r="T175" s="18">
        <f t="shared" si="149"/>
        <v>1.2219617410079584</v>
      </c>
      <c r="U175" s="1">
        <f t="shared" si="149"/>
        <v>1.514822421215275</v>
      </c>
      <c r="V175" s="1">
        <f t="shared" si="149"/>
        <v>1.632985990891496</v>
      </c>
      <c r="W175" s="1">
        <f t="shared" si="149"/>
        <v>1.4159983491863364</v>
      </c>
      <c r="X175" s="1">
        <f t="shared" si="149"/>
        <v>0.8662090838957026</v>
      </c>
      <c r="Y175" s="1">
        <f t="shared" si="149"/>
        <v>0.28478639378116904</v>
      </c>
      <c r="Z175" s="1">
        <f t="shared" si="149"/>
        <v>-0.15909944121338757</v>
      </c>
    </row>
    <row r="176" spans="1:26" ht="12.75">
      <c r="A176" s="6" t="s">
        <v>47</v>
      </c>
      <c r="B176" s="1">
        <f aca="true" t="shared" si="150" ref="B176:Z176">B88+B98*(B173-B85)</f>
        <v>1.1190865264913024</v>
      </c>
      <c r="C176" s="1">
        <f t="shared" si="150"/>
        <v>3.367192609431323</v>
      </c>
      <c r="D176" s="1">
        <f t="shared" si="150"/>
        <v>4.071772303821394</v>
      </c>
      <c r="E176" s="1">
        <f t="shared" si="150"/>
        <v>3.739210212580084</v>
      </c>
      <c r="F176" s="1">
        <f t="shared" si="150"/>
        <v>3.045024799694276</v>
      </c>
      <c r="G176" s="1">
        <f t="shared" si="150"/>
        <v>2.351713500430952</v>
      </c>
      <c r="H176" s="1">
        <f t="shared" si="150"/>
        <v>1.7773972997831449</v>
      </c>
      <c r="I176" s="1">
        <f t="shared" si="150"/>
        <v>1.3322378834819342</v>
      </c>
      <c r="J176" s="1">
        <f t="shared" si="150"/>
        <v>0.9924164018439973</v>
      </c>
      <c r="K176" s="1">
        <f t="shared" si="150"/>
        <v>0.7285042409107375</v>
      </c>
      <c r="L176" s="1">
        <f t="shared" si="150"/>
        <v>0.513587310255508</v>
      </c>
      <c r="M176" s="1">
        <f t="shared" si="150"/>
        <v>0.3238183348137438</v>
      </c>
      <c r="N176" s="1">
        <f t="shared" si="150"/>
        <v>0.13622230861063309</v>
      </c>
      <c r="O176" s="1">
        <f t="shared" si="150"/>
        <v>-0.07469207377356013</v>
      </c>
      <c r="P176" s="1">
        <f t="shared" si="150"/>
        <v>-0.34091303426175645</v>
      </c>
      <c r="Q176" s="1">
        <f t="shared" si="150"/>
        <v>-0.7044788299050556</v>
      </c>
      <c r="R176" s="1">
        <f t="shared" si="150"/>
        <v>-1.2184522140114415</v>
      </c>
      <c r="S176" s="1">
        <f t="shared" si="150"/>
        <v>-1.9429370627809415</v>
      </c>
      <c r="T176" s="18">
        <f t="shared" si="150"/>
        <v>-2.933210111939917</v>
      </c>
      <c r="U176" s="1">
        <f t="shared" si="150"/>
        <v>-4.203326986335336</v>
      </c>
      <c r="V176" s="1">
        <f t="shared" si="150"/>
        <v>-5.612648481248811</v>
      </c>
      <c r="W176" s="1">
        <f t="shared" si="150"/>
        <v>-6.617866236424048</v>
      </c>
      <c r="X176" s="1">
        <f t="shared" si="150"/>
        <v>-6.07856760182451</v>
      </c>
      <c r="Y176" s="1">
        <f t="shared" si="150"/>
        <v>-2.9701441262513475</v>
      </c>
      <c r="Z176" s="1">
        <f t="shared" si="150"/>
        <v>1.768177584628151</v>
      </c>
    </row>
    <row r="177" spans="1:26" ht="12.75">
      <c r="A177" s="6" t="s">
        <v>48</v>
      </c>
      <c r="B177" s="1">
        <f aca="true" t="shared" si="151" ref="B177:Z177">B89-B99*(B174-B86)-B185*(B173-B85)</f>
        <v>-1.0981833917630075</v>
      </c>
      <c r="C177" s="1">
        <f t="shared" si="151"/>
        <v>-1.5626555914588767</v>
      </c>
      <c r="D177" s="1">
        <f t="shared" si="151"/>
        <v>-1.2888500714650357</v>
      </c>
      <c r="E177" s="1">
        <f t="shared" si="151"/>
        <v>-0.480312199611002</v>
      </c>
      <c r="F177" s="1">
        <f t="shared" si="151"/>
        <v>0.1616045383676472</v>
      </c>
      <c r="G177" s="1">
        <f t="shared" si="151"/>
        <v>0.4729991306909209</v>
      </c>
      <c r="H177" s="1">
        <f t="shared" si="151"/>
        <v>0.5591898813613958</v>
      </c>
      <c r="I177" s="1">
        <f t="shared" si="151"/>
        <v>0.5385882131011883</v>
      </c>
      <c r="J177" s="1">
        <f t="shared" si="151"/>
        <v>0.4840679083685975</v>
      </c>
      <c r="K177" s="1">
        <f t="shared" si="151"/>
        <v>0.43259430912286323</v>
      </c>
      <c r="L177" s="1">
        <f t="shared" si="151"/>
        <v>0.40222972927876305</v>
      </c>
      <c r="M177" s="1">
        <f t="shared" si="151"/>
        <v>0.4039849336016913</v>
      </c>
      <c r="N177" s="1">
        <f t="shared" si="151"/>
        <v>0.4488838629938868</v>
      </c>
      <c r="O177" s="1">
        <f t="shared" si="151"/>
        <v>0.5515676498578428</v>
      </c>
      <c r="P177" s="1">
        <f t="shared" si="151"/>
        <v>0.7293836291247333</v>
      </c>
      <c r="Q177" s="1">
        <f t="shared" si="151"/>
        <v>0.9923895200890694</v>
      </c>
      <c r="R177" s="1">
        <f t="shared" si="151"/>
        <v>1.3192961445689098</v>
      </c>
      <c r="S177" s="1">
        <f t="shared" si="151"/>
        <v>1.622337958086809</v>
      </c>
      <c r="T177" s="18">
        <f t="shared" si="151"/>
        <v>1.7058276663295757</v>
      </c>
      <c r="U177" s="1">
        <f t="shared" si="151"/>
        <v>1.2156509581159662</v>
      </c>
      <c r="V177" s="1">
        <f t="shared" si="151"/>
        <v>-0.30039179155270057</v>
      </c>
      <c r="W177" s="1">
        <f t="shared" si="151"/>
        <v>-2.741887702135186</v>
      </c>
      <c r="X177" s="1">
        <f t="shared" si="151"/>
        <v>-4.23253170650571</v>
      </c>
      <c r="Y177" s="1">
        <f t="shared" si="151"/>
        <v>-3.113614895713577</v>
      </c>
      <c r="Z177" s="1">
        <f t="shared" si="151"/>
        <v>-2.7657364639711477</v>
      </c>
    </row>
    <row r="178" spans="1:26" ht="12.75">
      <c r="A178" s="6" t="s">
        <v>49</v>
      </c>
      <c r="B178" s="1">
        <f aca="true" t="shared" si="152" ref="B178:Z178">B90+B99*(B173-B85)-B185*(B174-B86)</f>
        <v>11.051424942259654</v>
      </c>
      <c r="C178" s="1">
        <f t="shared" si="152"/>
        <v>4.9986411631052405</v>
      </c>
      <c r="D178" s="1">
        <f t="shared" si="152"/>
        <v>-0.5207241748668869</v>
      </c>
      <c r="E178" s="1">
        <f t="shared" si="152"/>
        <v>-2.8335145748411006</v>
      </c>
      <c r="F178" s="1">
        <f t="shared" si="152"/>
        <v>-3.110566293440083</v>
      </c>
      <c r="G178" s="1">
        <f t="shared" si="152"/>
        <v>-2.655135844597621</v>
      </c>
      <c r="H178" s="1">
        <f t="shared" si="152"/>
        <v>-2.0825477628942544</v>
      </c>
      <c r="I178" s="1">
        <f t="shared" si="152"/>
        <v>-1.5951056013701028</v>
      </c>
      <c r="J178" s="1">
        <f t="shared" si="152"/>
        <v>-1.2332869760014622</v>
      </c>
      <c r="K178" s="1">
        <f t="shared" si="152"/>
        <v>-0.9892135872958762</v>
      </c>
      <c r="L178" s="1">
        <f t="shared" si="152"/>
        <v>-0.8483857236334215</v>
      </c>
      <c r="M178" s="1">
        <f t="shared" si="152"/>
        <v>-0.8043446655302398</v>
      </c>
      <c r="N178" s="1">
        <f t="shared" si="152"/>
        <v>-0.8651185327370343</v>
      </c>
      <c r="O178" s="1">
        <f t="shared" si="152"/>
        <v>-1.0579938781845182</v>
      </c>
      <c r="P178" s="1">
        <f t="shared" si="152"/>
        <v>-1.4328691613554723</v>
      </c>
      <c r="Q178" s="1">
        <f t="shared" si="152"/>
        <v>-2.0594694430261256</v>
      </c>
      <c r="R178" s="1">
        <f t="shared" si="152"/>
        <v>-3.013046224222724</v>
      </c>
      <c r="S178" s="1">
        <f t="shared" si="152"/>
        <v>-4.351064672515225</v>
      </c>
      <c r="T178" s="18">
        <f t="shared" si="152"/>
        <v>-6.061569424027769</v>
      </c>
      <c r="U178" s="1">
        <f t="shared" si="152"/>
        <v>-7.839381146203092</v>
      </c>
      <c r="V178" s="1">
        <f t="shared" si="152"/>
        <v>-8.402704039148297</v>
      </c>
      <c r="W178" s="1">
        <f t="shared" si="152"/>
        <v>-4.427352518188263</v>
      </c>
      <c r="X178" s="1">
        <f t="shared" si="152"/>
        <v>8.195752535793972</v>
      </c>
      <c r="Y178" s="1">
        <f t="shared" si="152"/>
        <v>24.85124652445402</v>
      </c>
      <c r="Z178" s="1">
        <f t="shared" si="152"/>
        <v>27.858009357163084</v>
      </c>
    </row>
    <row r="179" ht="12.75">
      <c r="A179" s="70" t="s">
        <v>127</v>
      </c>
    </row>
    <row r="180" spans="1:26" ht="12.75">
      <c r="A180" s="6" t="s">
        <v>76</v>
      </c>
      <c r="B180" s="1">
        <f aca="true" t="shared" si="153" ref="B180:Z180">B85-B88/B98</f>
        <v>3.8661316335619116</v>
      </c>
      <c r="C180" s="1">
        <f t="shared" si="153"/>
        <v>3.83257562377246</v>
      </c>
      <c r="D180" s="1">
        <f t="shared" si="153"/>
        <v>3.7737038442933115</v>
      </c>
      <c r="E180" s="1">
        <f t="shared" si="153"/>
        <v>3.7066507764728835</v>
      </c>
      <c r="F180" s="1">
        <f t="shared" si="153"/>
        <v>3.6434615958646264</v>
      </c>
      <c r="G180" s="1">
        <f t="shared" si="153"/>
        <v>3.589629205914418</v>
      </c>
      <c r="H180" s="1">
        <f t="shared" si="153"/>
        <v>3.546261705065236</v>
      </c>
      <c r="I180" s="1">
        <f t="shared" si="153"/>
        <v>3.512422936842345</v>
      </c>
      <c r="J180" s="1">
        <f t="shared" si="153"/>
        <v>3.486568110034021</v>
      </c>
      <c r="K180" s="1">
        <f t="shared" si="153"/>
        <v>3.4672197285154303</v>
      </c>
      <c r="L180" s="1">
        <f t="shared" si="153"/>
        <v>3.45322471855521</v>
      </c>
      <c r="M180" s="1">
        <f t="shared" si="153"/>
        <v>3.4438294222645744</v>
      </c>
      <c r="N180" s="1">
        <f t="shared" si="153"/>
        <v>3.438700401082266</v>
      </c>
      <c r="O180" s="1">
        <f t="shared" si="153"/>
        <v>3.4379536445730756</v>
      </c>
      <c r="P180" s="1">
        <f t="shared" si="153"/>
        <v>3.442216537167667</v>
      </c>
      <c r="Q180" s="1">
        <f t="shared" si="153"/>
        <v>3.452710550426304</v>
      </c>
      <c r="R180" s="1">
        <f t="shared" si="153"/>
        <v>3.471288602118534</v>
      </c>
      <c r="S180" s="1">
        <f t="shared" si="153"/>
        <v>3.500301874635419</v>
      </c>
      <c r="T180" s="18">
        <f t="shared" si="153"/>
        <v>3.54215460563383</v>
      </c>
      <c r="U180" s="1">
        <f t="shared" si="153"/>
        <v>3.5983910417522975</v>
      </c>
      <c r="V180" s="1">
        <f t="shared" si="153"/>
        <v>3.668015871696003</v>
      </c>
      <c r="W180" s="1">
        <f t="shared" si="153"/>
        <v>3.7448520919029242</v>
      </c>
      <c r="X180" s="1">
        <f t="shared" si="153"/>
        <v>3.8152692423106247</v>
      </c>
      <c r="Y180" s="1">
        <f t="shared" si="153"/>
        <v>3.8604603134520996</v>
      </c>
      <c r="Z180" s="1">
        <f t="shared" si="153"/>
        <v>3.8661316335619116</v>
      </c>
    </row>
    <row r="181" spans="1:26" ht="12.75">
      <c r="A181" s="6" t="s">
        <v>77</v>
      </c>
      <c r="B181" s="1">
        <f aca="true" t="shared" si="154" ref="B181:Z181">B86+B87/B98</f>
        <v>1.0002274065931565</v>
      </c>
      <c r="C181" s="1">
        <f t="shared" si="154"/>
        <v>0.9818855440051861</v>
      </c>
      <c r="D181" s="1">
        <f t="shared" si="154"/>
        <v>0.9487492955419599</v>
      </c>
      <c r="E181" s="1">
        <f t="shared" si="154"/>
        <v>0.9095871076803167</v>
      </c>
      <c r="F181" s="1">
        <f t="shared" si="154"/>
        <v>0.8713714455179098</v>
      </c>
      <c r="G181" s="1">
        <f t="shared" si="154"/>
        <v>0.837868692398666</v>
      </c>
      <c r="H181" s="1">
        <f t="shared" si="154"/>
        <v>0.8102795893637901</v>
      </c>
      <c r="I181" s="1">
        <f t="shared" si="154"/>
        <v>0.7883982896393931</v>
      </c>
      <c r="J181" s="1">
        <f t="shared" si="154"/>
        <v>0.7714785948306035</v>
      </c>
      <c r="K181" s="1">
        <f t="shared" si="154"/>
        <v>0.7587063777162074</v>
      </c>
      <c r="L181" s="1">
        <f t="shared" si="154"/>
        <v>0.7494105257411459</v>
      </c>
      <c r="M181" s="1">
        <f t="shared" si="154"/>
        <v>0.7431433321127382</v>
      </c>
      <c r="N181" s="1">
        <f t="shared" si="154"/>
        <v>0.7397130803118592</v>
      </c>
      <c r="O181" s="1">
        <f t="shared" si="154"/>
        <v>0.7392131339945978</v>
      </c>
      <c r="P181" s="1">
        <f t="shared" si="154"/>
        <v>0.7420653210473356</v>
      </c>
      <c r="Q181" s="1">
        <f t="shared" si="154"/>
        <v>0.7490680956809119</v>
      </c>
      <c r="R181" s="1">
        <f t="shared" si="154"/>
        <v>0.761400032324709</v>
      </c>
      <c r="S181" s="1">
        <f t="shared" si="154"/>
        <v>0.7804874256493962</v>
      </c>
      <c r="T181" s="18">
        <f t="shared" si="154"/>
        <v>0.807640054908695</v>
      </c>
      <c r="U181" s="1">
        <f t="shared" si="154"/>
        <v>0.8433788172867095</v>
      </c>
      <c r="V181" s="1">
        <f t="shared" si="154"/>
        <v>0.8863675492933925</v>
      </c>
      <c r="W181" s="1">
        <f t="shared" si="154"/>
        <v>0.9320793808446144</v>
      </c>
      <c r="X181" s="1">
        <f t="shared" si="154"/>
        <v>0.9722693356656393</v>
      </c>
      <c r="Y181" s="1">
        <f t="shared" si="154"/>
        <v>0.9971558778185443</v>
      </c>
      <c r="Z181" s="1">
        <f t="shared" si="154"/>
        <v>1.0002274065931567</v>
      </c>
    </row>
    <row r="182" ht="12.75">
      <c r="A182" s="70" t="s">
        <v>129</v>
      </c>
    </row>
    <row r="183" spans="1:26" ht="12.75">
      <c r="A183" s="6" t="s">
        <v>76</v>
      </c>
      <c r="B183" s="1">
        <f aca="true" t="shared" si="155" ref="B183:Z183">B85+(B89*B185-B90*B99)/(B98^4+B99^2)</f>
        <v>3.8575367763057504</v>
      </c>
      <c r="C183" s="1">
        <f t="shared" si="155"/>
        <v>3.6294389038454935</v>
      </c>
      <c r="D183" s="1">
        <f t="shared" si="155"/>
        <v>3.002611852366627</v>
      </c>
      <c r="E183" s="1">
        <f t="shared" si="155"/>
        <v>3.93529901966139</v>
      </c>
      <c r="F183" s="1">
        <f t="shared" si="155"/>
        <v>3.8460951436960418</v>
      </c>
      <c r="G183" s="1">
        <f t="shared" si="155"/>
        <v>3.754459981892444</v>
      </c>
      <c r="H183" s="1">
        <f t="shared" si="155"/>
        <v>3.677372354542223</v>
      </c>
      <c r="I183" s="1">
        <f t="shared" si="155"/>
        <v>3.61432906682119</v>
      </c>
      <c r="J183" s="1">
        <f t="shared" si="155"/>
        <v>3.5627203099506684</v>
      </c>
      <c r="K183" s="1">
        <f t="shared" si="155"/>
        <v>3.5198856344525264</v>
      </c>
      <c r="L183" s="1">
        <f t="shared" si="155"/>
        <v>3.4843863590591626</v>
      </c>
      <c r="M183" s="1">
        <f t="shared" si="155"/>
        <v>3.4570789114440448</v>
      </c>
      <c r="N183" s="1">
        <f t="shared" si="155"/>
        <v>3.4408968035813996</v>
      </c>
      <c r="O183" s="1">
        <f t="shared" si="155"/>
        <v>3.438494177616718</v>
      </c>
      <c r="P183" s="1">
        <f t="shared" si="155"/>
        <v>3.4504834042823136</v>
      </c>
      <c r="Q183" s="1">
        <f t="shared" si="155"/>
        <v>3.476930019379166</v>
      </c>
      <c r="R183" s="1">
        <f t="shared" si="155"/>
        <v>3.519564620147949</v>
      </c>
      <c r="S183" s="1">
        <f t="shared" si="155"/>
        <v>3.581723138791209</v>
      </c>
      <c r="T183" s="18">
        <f t="shared" si="155"/>
        <v>3.6661448804697128</v>
      </c>
      <c r="U183" s="1">
        <f t="shared" si="155"/>
        <v>3.772386372849198</v>
      </c>
      <c r="V183" s="1">
        <f t="shared" si="155"/>
        <v>3.89162059396563</v>
      </c>
      <c r="W183" s="1">
        <f t="shared" si="155"/>
        <v>3.810808840410502</v>
      </c>
      <c r="X183" s="1">
        <f t="shared" si="155"/>
        <v>3.38397212703125</v>
      </c>
      <c r="Y183" s="1">
        <f t="shared" si="155"/>
        <v>3.8328258514856817</v>
      </c>
      <c r="Z183" s="1">
        <f t="shared" si="155"/>
        <v>3.8576205701760995</v>
      </c>
    </row>
    <row r="184" spans="1:26" ht="12.75">
      <c r="A184" s="6" t="s">
        <v>77</v>
      </c>
      <c r="B184" s="1">
        <f aca="true" t="shared" si="156" ref="B184:Z184">B86+(B89*B99+B90*B185)/(B98^4+B99^2)</f>
        <v>0.9885576486377019</v>
      </c>
      <c r="C184" s="1">
        <f t="shared" si="156"/>
        <v>0.7972905083300375</v>
      </c>
      <c r="D184" s="1">
        <f t="shared" si="156"/>
        <v>2.239783831657485</v>
      </c>
      <c r="E184" s="1">
        <f t="shared" si="156"/>
        <v>1.4294812964105454</v>
      </c>
      <c r="F184" s="1">
        <f t="shared" si="156"/>
        <v>1.162615283846023</v>
      </c>
      <c r="G184" s="1">
        <f t="shared" si="156"/>
        <v>1.0293984061443346</v>
      </c>
      <c r="H184" s="1">
        <f t="shared" si="156"/>
        <v>0.9436947076497104</v>
      </c>
      <c r="I184" s="1">
        <f t="shared" si="156"/>
        <v>0.8829926092526854</v>
      </c>
      <c r="J184" s="1">
        <f t="shared" si="156"/>
        <v>0.8374885278564572</v>
      </c>
      <c r="K184" s="1">
        <f t="shared" si="156"/>
        <v>0.8019340489216267</v>
      </c>
      <c r="L184" s="1">
        <f t="shared" si="156"/>
        <v>0.7738622431330144</v>
      </c>
      <c r="M184" s="1">
        <f t="shared" si="156"/>
        <v>0.753183081878251</v>
      </c>
      <c r="N184" s="1">
        <f t="shared" si="156"/>
        <v>0.741343213747637</v>
      </c>
      <c r="O184" s="1">
        <f t="shared" si="156"/>
        <v>0.7396130782391614</v>
      </c>
      <c r="P184" s="1">
        <f t="shared" si="156"/>
        <v>0.7482728709707827</v>
      </c>
      <c r="Q184" s="1">
        <f t="shared" si="156"/>
        <v>0.7678436397650823</v>
      </c>
      <c r="R184" s="1">
        <f t="shared" si="156"/>
        <v>0.8008131064056017</v>
      </c>
      <c r="S184" s="1">
        <f t="shared" si="156"/>
        <v>0.8524645396175038</v>
      </c>
      <c r="T184" s="18">
        <f t="shared" si="156"/>
        <v>0.9313726023747517</v>
      </c>
      <c r="U184" s="1">
        <f t="shared" si="156"/>
        <v>1.0532698735913608</v>
      </c>
      <c r="V184" s="1">
        <f t="shared" si="156"/>
        <v>1.2669324623849023</v>
      </c>
      <c r="W184" s="1">
        <f t="shared" si="156"/>
        <v>1.9206476361904314</v>
      </c>
      <c r="X184" s="1">
        <f t="shared" si="156"/>
        <v>0.698801182166644</v>
      </c>
      <c r="Y184" s="1">
        <f t="shared" si="156"/>
        <v>0.9615267056802792</v>
      </c>
      <c r="Z184" s="1">
        <f t="shared" si="156"/>
        <v>0.9886694380986487</v>
      </c>
    </row>
    <row r="185" spans="1:26" ht="12.75">
      <c r="A185" s="57" t="s">
        <v>110</v>
      </c>
      <c r="B185" s="1">
        <f aca="true" t="shared" si="157" ref="B185:Z185">POWER(B98,2)</f>
        <v>0.0070439296058095804</v>
      </c>
      <c r="C185" s="1">
        <f t="shared" si="157"/>
        <v>0.06390542444630322</v>
      </c>
      <c r="D185" s="1">
        <f t="shared" si="157"/>
        <v>0.09426906940045703</v>
      </c>
      <c r="E185" s="1">
        <f t="shared" si="157"/>
        <v>0.0808790138958717</v>
      </c>
      <c r="F185" s="1">
        <f t="shared" si="157"/>
        <v>0.054865407151607</v>
      </c>
      <c r="G185" s="1">
        <f t="shared" si="157"/>
        <v>0.03351487967024015</v>
      </c>
      <c r="H185" s="1">
        <f t="shared" si="157"/>
        <v>0.0195706941027575</v>
      </c>
      <c r="I185" s="1">
        <f t="shared" si="157"/>
        <v>0.011204402516660094</v>
      </c>
      <c r="J185" s="1">
        <f t="shared" si="157"/>
        <v>0.006313626568322878</v>
      </c>
      <c r="K185" s="1">
        <f t="shared" si="157"/>
        <v>0.0034432544121727818</v>
      </c>
      <c r="L185" s="1">
        <f t="shared" si="157"/>
        <v>0.0017267228648373022</v>
      </c>
      <c r="M185" s="1">
        <f t="shared" si="157"/>
        <v>0.0006906571303259286</v>
      </c>
      <c r="N185" s="1">
        <f t="shared" si="157"/>
        <v>0.00012263928745618612</v>
      </c>
      <c r="O185" s="1">
        <f t="shared" si="157"/>
        <v>3.6889077290667205E-05</v>
      </c>
      <c r="P185" s="1">
        <f t="shared" si="157"/>
        <v>0.0007663176274205254</v>
      </c>
      <c r="Q185" s="1">
        <f t="shared" si="157"/>
        <v>0.003249935259234095</v>
      </c>
      <c r="R185" s="1">
        <f t="shared" si="157"/>
        <v>0.009607484416483658</v>
      </c>
      <c r="S185" s="1">
        <f t="shared" si="157"/>
        <v>0.02400071684512036</v>
      </c>
      <c r="T185" s="18">
        <f t="shared" si="157"/>
        <v>0.05341758159247926</v>
      </c>
      <c r="U185" s="1">
        <f t="shared" si="157"/>
        <v>0.10662343478386549</v>
      </c>
      <c r="V185" s="1">
        <f t="shared" si="157"/>
        <v>0.18463830714858384</v>
      </c>
      <c r="W185" s="1">
        <f t="shared" si="157"/>
        <v>0.2506462113778179</v>
      </c>
      <c r="X185" s="1">
        <f t="shared" si="157"/>
        <v>0.2086597706626852</v>
      </c>
      <c r="Y185" s="1">
        <f t="shared" si="157"/>
        <v>0.04962841995917821</v>
      </c>
      <c r="Z185" s="1">
        <f t="shared" si="157"/>
        <v>0.017584881033305768</v>
      </c>
    </row>
    <row r="187" spans="1:26" ht="12.75">
      <c r="A187" s="1" t="s">
        <v>78</v>
      </c>
      <c r="B187" s="1">
        <f aca="true" t="shared" si="158" ref="B187:Z187">0.5*$L$9*(B175^2+B176^2)+0.5*$O$9*B185</f>
        <v>0.6365299813866174</v>
      </c>
      <c r="C187" s="1">
        <f t="shared" si="158"/>
        <v>5.8051210996956435</v>
      </c>
      <c r="D187" s="1">
        <f t="shared" si="158"/>
        <v>8.643549444523872</v>
      </c>
      <c r="E187" s="1">
        <f t="shared" si="158"/>
        <v>7.496600677229001</v>
      </c>
      <c r="F187" s="1">
        <f t="shared" si="158"/>
        <v>5.1385479296806436</v>
      </c>
      <c r="G187" s="1">
        <f t="shared" si="158"/>
        <v>3.1672015458559293</v>
      </c>
      <c r="H187" s="1">
        <f t="shared" si="158"/>
        <v>1.8629972254148877</v>
      </c>
      <c r="I187" s="1">
        <f t="shared" si="158"/>
        <v>1.0727093108280044</v>
      </c>
      <c r="J187" s="1">
        <f t="shared" si="158"/>
        <v>0.607128631405047</v>
      </c>
      <c r="K187" s="1">
        <f t="shared" si="158"/>
        <v>0.33220269921899864</v>
      </c>
      <c r="L187" s="1">
        <f t="shared" si="158"/>
        <v>0.1669915825016676</v>
      </c>
      <c r="M187" s="1">
        <f t="shared" si="158"/>
        <v>0.0669009158457249</v>
      </c>
      <c r="N187" s="1">
        <f t="shared" si="158"/>
        <v>0.011889957352937134</v>
      </c>
      <c r="O187" s="1">
        <f t="shared" si="158"/>
        <v>0.0035768767394394243</v>
      </c>
      <c r="P187" s="1">
        <f t="shared" si="158"/>
        <v>0.07425029868064446</v>
      </c>
      <c r="Q187" s="1">
        <f t="shared" si="158"/>
        <v>0.3143292607241022</v>
      </c>
      <c r="R187" s="1">
        <f t="shared" si="158"/>
        <v>0.9262799769686051</v>
      </c>
      <c r="S187" s="1">
        <f t="shared" si="158"/>
        <v>2.302562742047787</v>
      </c>
      <c r="T187" s="18">
        <f t="shared" si="158"/>
        <v>5.08851921483125</v>
      </c>
      <c r="U187" s="1">
        <f t="shared" si="158"/>
        <v>10.0612899370236</v>
      </c>
      <c r="V187" s="1">
        <f t="shared" si="158"/>
        <v>17.22271184061767</v>
      </c>
      <c r="W187" s="1">
        <f t="shared" si="158"/>
        <v>23.088587082583274</v>
      </c>
      <c r="X187" s="1">
        <f t="shared" si="158"/>
        <v>19.006145961484016</v>
      </c>
      <c r="Y187" s="1">
        <f t="shared" si="158"/>
        <v>4.488651025363515</v>
      </c>
      <c r="Z187" s="1">
        <f t="shared" si="158"/>
        <v>1.5890709622629065</v>
      </c>
    </row>
    <row r="188" spans="1:26" ht="12.75">
      <c r="A188" s="3" t="s">
        <v>54</v>
      </c>
      <c r="B188" s="1">
        <f>$L$9*B177</f>
        <v>-1.0981833917630075</v>
      </c>
      <c r="C188" s="1">
        <f aca="true" t="shared" si="159" ref="C188:S188">$L$9*C177</f>
        <v>-1.5626555914588767</v>
      </c>
      <c r="D188" s="1">
        <f t="shared" si="159"/>
        <v>-1.2888500714650357</v>
      </c>
      <c r="E188" s="1">
        <f t="shared" si="159"/>
        <v>-0.480312199611002</v>
      </c>
      <c r="F188" s="1">
        <f t="shared" si="159"/>
        <v>0.1616045383676472</v>
      </c>
      <c r="G188" s="1">
        <f t="shared" si="159"/>
        <v>0.4729991306909209</v>
      </c>
      <c r="H188" s="1">
        <f t="shared" si="159"/>
        <v>0.5591898813613958</v>
      </c>
      <c r="I188" s="1">
        <f t="shared" si="159"/>
        <v>0.5385882131011883</v>
      </c>
      <c r="J188" s="1">
        <f t="shared" si="159"/>
        <v>0.4840679083685975</v>
      </c>
      <c r="K188" s="1">
        <f t="shared" si="159"/>
        <v>0.43259430912286323</v>
      </c>
      <c r="L188" s="1">
        <f t="shared" si="159"/>
        <v>0.40222972927876305</v>
      </c>
      <c r="M188" s="1">
        <f t="shared" si="159"/>
        <v>0.4039849336016913</v>
      </c>
      <c r="N188" s="1">
        <f t="shared" si="159"/>
        <v>0.4488838629938868</v>
      </c>
      <c r="O188" s="1">
        <f t="shared" si="159"/>
        <v>0.5515676498578428</v>
      </c>
      <c r="P188" s="1">
        <f t="shared" si="159"/>
        <v>0.7293836291247333</v>
      </c>
      <c r="Q188" s="1">
        <f t="shared" si="159"/>
        <v>0.9923895200890694</v>
      </c>
      <c r="R188" s="1">
        <f t="shared" si="159"/>
        <v>1.3192961445689098</v>
      </c>
      <c r="S188" s="1">
        <f t="shared" si="159"/>
        <v>1.622337958086809</v>
      </c>
      <c r="T188" s="18">
        <f aca="true" t="shared" si="160" ref="T188:Z189">$L$9*T177</f>
        <v>1.7058276663295757</v>
      </c>
      <c r="U188" s="1">
        <f t="shared" si="160"/>
        <v>1.2156509581159662</v>
      </c>
      <c r="V188" s="1">
        <f t="shared" si="160"/>
        <v>-0.30039179155270057</v>
      </c>
      <c r="W188" s="1">
        <f t="shared" si="160"/>
        <v>-2.741887702135186</v>
      </c>
      <c r="X188" s="1">
        <f t="shared" si="160"/>
        <v>-4.23253170650571</v>
      </c>
      <c r="Y188" s="1">
        <f t="shared" si="160"/>
        <v>-3.113614895713577</v>
      </c>
      <c r="Z188" s="1">
        <f t="shared" si="160"/>
        <v>-2.7657364639711477</v>
      </c>
    </row>
    <row r="189" spans="1:26" ht="12.75">
      <c r="A189" s="3" t="s">
        <v>55</v>
      </c>
      <c r="B189" s="1">
        <f>$L$9*B178</f>
        <v>11.051424942259654</v>
      </c>
      <c r="C189" s="1">
        <f aca="true" t="shared" si="161" ref="C189:S189">$L$9*C178</f>
        <v>4.9986411631052405</v>
      </c>
      <c r="D189" s="1">
        <f t="shared" si="161"/>
        <v>-0.5207241748668869</v>
      </c>
      <c r="E189" s="1">
        <f t="shared" si="161"/>
        <v>-2.8335145748411006</v>
      </c>
      <c r="F189" s="1">
        <f t="shared" si="161"/>
        <v>-3.110566293440083</v>
      </c>
      <c r="G189" s="1">
        <f t="shared" si="161"/>
        <v>-2.655135844597621</v>
      </c>
      <c r="H189" s="1">
        <f t="shared" si="161"/>
        <v>-2.0825477628942544</v>
      </c>
      <c r="I189" s="1">
        <f t="shared" si="161"/>
        <v>-1.5951056013701028</v>
      </c>
      <c r="J189" s="1">
        <f t="shared" si="161"/>
        <v>-1.2332869760014622</v>
      </c>
      <c r="K189" s="1">
        <f t="shared" si="161"/>
        <v>-0.9892135872958762</v>
      </c>
      <c r="L189" s="1">
        <f t="shared" si="161"/>
        <v>-0.8483857236334215</v>
      </c>
      <c r="M189" s="1">
        <f t="shared" si="161"/>
        <v>-0.8043446655302398</v>
      </c>
      <c r="N189" s="1">
        <f t="shared" si="161"/>
        <v>-0.8651185327370343</v>
      </c>
      <c r="O189" s="1">
        <f t="shared" si="161"/>
        <v>-1.0579938781845182</v>
      </c>
      <c r="P189" s="1">
        <f t="shared" si="161"/>
        <v>-1.4328691613554723</v>
      </c>
      <c r="Q189" s="1">
        <f t="shared" si="161"/>
        <v>-2.0594694430261256</v>
      </c>
      <c r="R189" s="1">
        <f t="shared" si="161"/>
        <v>-3.013046224222724</v>
      </c>
      <c r="S189" s="1">
        <f t="shared" si="161"/>
        <v>-4.351064672515225</v>
      </c>
      <c r="T189" s="18">
        <f t="shared" si="160"/>
        <v>-6.061569424027769</v>
      </c>
      <c r="U189" s="1">
        <f t="shared" si="160"/>
        <v>-7.839381146203092</v>
      </c>
      <c r="V189" s="1">
        <f t="shared" si="160"/>
        <v>-8.402704039148297</v>
      </c>
      <c r="W189" s="1">
        <f t="shared" si="160"/>
        <v>-4.427352518188263</v>
      </c>
      <c r="X189" s="1">
        <f t="shared" si="160"/>
        <v>8.195752535793972</v>
      </c>
      <c r="Y189" s="1">
        <f t="shared" si="160"/>
        <v>24.85124652445402</v>
      </c>
      <c r="Z189" s="1">
        <f t="shared" si="160"/>
        <v>27.858009357163084</v>
      </c>
    </row>
    <row r="190" spans="1:26" ht="12.75">
      <c r="A190" s="3" t="s">
        <v>138</v>
      </c>
      <c r="B190" s="1">
        <f aca="true" t="shared" si="162" ref="B190:Z190">$O$9*B99</f>
        <v>1.2433939001529293</v>
      </c>
      <c r="C190" s="1">
        <f t="shared" si="162"/>
        <v>0.5675462854160462</v>
      </c>
      <c r="D190" s="1">
        <f t="shared" si="162"/>
        <v>-0.04397179371130621</v>
      </c>
      <c r="E190" s="1">
        <f t="shared" si="162"/>
        <v>-0.3027116424250693</v>
      </c>
      <c r="F190" s="1">
        <f t="shared" si="162"/>
        <v>-0.3400975841809588</v>
      </c>
      <c r="G190" s="1">
        <f t="shared" si="162"/>
        <v>-0.29602720213626044</v>
      </c>
      <c r="H190" s="1">
        <f t="shared" si="162"/>
        <v>-0.23650970960226764</v>
      </c>
      <c r="I190" s="1">
        <f t="shared" si="162"/>
        <v>-0.18421954237613444</v>
      </c>
      <c r="J190" s="1">
        <f t="shared" si="162"/>
        <v>-0.14457225118655914</v>
      </c>
      <c r="K190" s="1">
        <f t="shared" si="162"/>
        <v>-0.11749287699669736</v>
      </c>
      <c r="L190" s="1">
        <f t="shared" si="162"/>
        <v>-0.10191376637988822</v>
      </c>
      <c r="M190" s="1">
        <f t="shared" si="162"/>
        <v>-0.09748938050148401</v>
      </c>
      <c r="N190" s="1">
        <f t="shared" si="162"/>
        <v>-0.1054183635367843</v>
      </c>
      <c r="O190" s="1">
        <f t="shared" si="162"/>
        <v>-0.12902405630837865</v>
      </c>
      <c r="P190" s="1">
        <f t="shared" si="162"/>
        <v>-0.17404789814442134</v>
      </c>
      <c r="Q190" s="1">
        <f t="shared" si="162"/>
        <v>-0.2480088482417264</v>
      </c>
      <c r="R190" s="1">
        <f t="shared" si="162"/>
        <v>-0.35797803535618233</v>
      </c>
      <c r="S190" s="1">
        <f t="shared" si="162"/>
        <v>-0.507392152528066</v>
      </c>
      <c r="T190" s="18">
        <f t="shared" si="162"/>
        <v>-0.6905802646235283</v>
      </c>
      <c r="U190" s="1">
        <f t="shared" si="162"/>
        <v>-0.8702269531143494</v>
      </c>
      <c r="V190" s="1">
        <f t="shared" si="162"/>
        <v>-0.9079795886932687</v>
      </c>
      <c r="W190" s="1">
        <f t="shared" si="162"/>
        <v>-0.4523275434914168</v>
      </c>
      <c r="X190" s="1">
        <f t="shared" si="162"/>
        <v>0.9442719553310539</v>
      </c>
      <c r="Y190" s="1">
        <f t="shared" si="162"/>
        <v>2.797473793565339</v>
      </c>
      <c r="Z190" s="1">
        <f t="shared" si="162"/>
        <v>3.134295941097452</v>
      </c>
    </row>
    <row r="191" spans="1:26" ht="12.75">
      <c r="A191" s="28" t="s">
        <v>133</v>
      </c>
      <c r="B191" s="1">
        <f aca="true" t="shared" si="163" ref="B191:Z191">B188*B175+B189*B176+B190*B98</f>
        <v>12.582437669395704</v>
      </c>
      <c r="C191" s="1">
        <f t="shared" si="163"/>
        <v>17.63117218712421</v>
      </c>
      <c r="D191" s="1">
        <f t="shared" si="163"/>
        <v>-1.1638177396401461</v>
      </c>
      <c r="E191" s="1">
        <f t="shared" si="163"/>
        <v>-10.228021572103632</v>
      </c>
      <c r="F191" s="1">
        <f t="shared" si="163"/>
        <v>-9.70664013629648</v>
      </c>
      <c r="G191" s="1">
        <f t="shared" si="163"/>
        <v>-6.708916934885786</v>
      </c>
      <c r="H191" s="1">
        <f t="shared" si="163"/>
        <v>-4.144566975936218</v>
      </c>
      <c r="I191" s="1">
        <f t="shared" si="163"/>
        <v>-2.464897324067213</v>
      </c>
      <c r="J191" s="1">
        <f t="shared" si="163"/>
        <v>-1.4624162578905953</v>
      </c>
      <c r="K191" s="1">
        <f t="shared" si="163"/>
        <v>-0.8826256494014665</v>
      </c>
      <c r="L191" s="1">
        <f t="shared" si="163"/>
        <v>-0.5445511441993154</v>
      </c>
      <c r="M191" s="1">
        <f t="shared" si="163"/>
        <v>-0.33051150121586614</v>
      </c>
      <c r="N191" s="1">
        <f t="shared" si="163"/>
        <v>-0.15088169183815306</v>
      </c>
      <c r="O191" s="1">
        <f t="shared" si="163"/>
        <v>0.1013080297517935</v>
      </c>
      <c r="P191" s="1">
        <f t="shared" si="163"/>
        <v>0.6219908822703897</v>
      </c>
      <c r="Q191" s="1">
        <f t="shared" si="163"/>
        <v>1.8193356448248479</v>
      </c>
      <c r="R191" s="1">
        <f t="shared" si="163"/>
        <v>4.490765440650639</v>
      </c>
      <c r="S191" s="1">
        <f t="shared" si="163"/>
        <v>9.978171514320588</v>
      </c>
      <c r="T191" s="18">
        <f t="shared" si="163"/>
        <v>20.02392146855282</v>
      </c>
      <c r="U191" s="1">
        <f t="shared" si="163"/>
        <v>35.07713498663233</v>
      </c>
      <c r="V191" s="1">
        <f t="shared" si="163"/>
        <v>47.06104330887969</v>
      </c>
      <c r="W191" s="1">
        <f t="shared" si="163"/>
        <v>25.64357416929482</v>
      </c>
      <c r="X191" s="1">
        <f t="shared" si="163"/>
        <v>-53.91602999131354</v>
      </c>
      <c r="Y191" s="1">
        <f t="shared" si="163"/>
        <v>-75.32170451454807</v>
      </c>
      <c r="Z191" s="1">
        <f t="shared" si="163"/>
        <v>50.11356753236192</v>
      </c>
    </row>
    <row r="192" spans="1:256" ht="12.75">
      <c r="A192" s="28" t="s">
        <v>131</v>
      </c>
      <c r="B192" s="24">
        <f aca="true" t="shared" si="164" ref="B192:S192">$L$9*$L$11*B176</f>
        <v>10.967047959614764</v>
      </c>
      <c r="C192" s="24">
        <f t="shared" si="164"/>
        <v>32.99848757242697</v>
      </c>
      <c r="D192" s="24">
        <f t="shared" si="164"/>
        <v>39.90336857744966</v>
      </c>
      <c r="E192" s="24">
        <f t="shared" si="164"/>
        <v>36.64426008328483</v>
      </c>
      <c r="F192" s="24">
        <f t="shared" si="164"/>
        <v>29.841243037003906</v>
      </c>
      <c r="G192" s="24">
        <f t="shared" si="164"/>
        <v>23.04679230422333</v>
      </c>
      <c r="H192" s="24">
        <f t="shared" si="164"/>
        <v>17.41849353787482</v>
      </c>
      <c r="I192" s="24">
        <f t="shared" si="164"/>
        <v>13.055931258122955</v>
      </c>
      <c r="J192" s="24">
        <f t="shared" si="164"/>
        <v>9.725680738071175</v>
      </c>
      <c r="K192" s="24">
        <f t="shared" si="164"/>
        <v>7.139341560925228</v>
      </c>
      <c r="L192" s="24">
        <f t="shared" si="164"/>
        <v>5.033155640503979</v>
      </c>
      <c r="M192" s="24">
        <f t="shared" si="164"/>
        <v>3.173419681174689</v>
      </c>
      <c r="N192" s="24">
        <f t="shared" si="164"/>
        <v>1.3349786243842043</v>
      </c>
      <c r="O192" s="24">
        <f t="shared" si="164"/>
        <v>-0.7319823229808893</v>
      </c>
      <c r="P192" s="24">
        <f t="shared" si="164"/>
        <v>-3.3409477357652135</v>
      </c>
      <c r="Q192" s="24">
        <f t="shared" si="164"/>
        <v>-6.903892533069546</v>
      </c>
      <c r="R192" s="24">
        <f t="shared" si="164"/>
        <v>-11.940831697312127</v>
      </c>
      <c r="S192" s="24">
        <f t="shared" si="164"/>
        <v>-19.040783215253228</v>
      </c>
      <c r="T192" s="61">
        <f aca="true" t="shared" si="165" ref="T192:Z192">$L$9*$L$11*T176</f>
        <v>-28.745459097011192</v>
      </c>
      <c r="U192" s="24">
        <f t="shared" si="165"/>
        <v>-41.192604466086294</v>
      </c>
      <c r="V192" s="24">
        <f t="shared" si="165"/>
        <v>-55.00395511623835</v>
      </c>
      <c r="W192" s="24">
        <f t="shared" si="165"/>
        <v>-64.85508911695567</v>
      </c>
      <c r="X192" s="24">
        <f t="shared" si="165"/>
        <v>-59.5699624978802</v>
      </c>
      <c r="Y192" s="24">
        <f t="shared" si="165"/>
        <v>-29.107412437263207</v>
      </c>
      <c r="Z192" s="24">
        <f t="shared" si="165"/>
        <v>17.32814032935588</v>
      </c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36"/>
      <c r="IR192" s="36"/>
      <c r="IS192" s="36"/>
      <c r="IT192" s="36"/>
      <c r="IU192" s="36"/>
      <c r="IV192" s="36"/>
    </row>
    <row r="193" spans="1:26" ht="12.75">
      <c r="A193" s="3" t="s">
        <v>181</v>
      </c>
      <c r="B193" s="1">
        <f>SUM(B191:B192)</f>
        <v>23.54948562901047</v>
      </c>
      <c r="C193" s="1">
        <f aca="true" t="shared" si="166" ref="C193:S193">SUM(C191:C192)</f>
        <v>50.629659759551174</v>
      </c>
      <c r="D193" s="1">
        <f t="shared" si="166"/>
        <v>38.73955083780952</v>
      </c>
      <c r="E193" s="1">
        <f t="shared" si="166"/>
        <v>26.416238511181195</v>
      </c>
      <c r="F193" s="1">
        <f t="shared" si="166"/>
        <v>20.134602900707428</v>
      </c>
      <c r="G193" s="1">
        <f t="shared" si="166"/>
        <v>16.337875369337546</v>
      </c>
      <c r="H193" s="1">
        <f t="shared" si="166"/>
        <v>13.273926561938602</v>
      </c>
      <c r="I193" s="1">
        <f t="shared" si="166"/>
        <v>10.591033934055742</v>
      </c>
      <c r="J193" s="1">
        <f t="shared" si="166"/>
        <v>8.26326448018058</v>
      </c>
      <c r="K193" s="1">
        <f t="shared" si="166"/>
        <v>6.256715911523761</v>
      </c>
      <c r="L193" s="1">
        <f t="shared" si="166"/>
        <v>4.488604496304664</v>
      </c>
      <c r="M193" s="1">
        <f t="shared" si="166"/>
        <v>2.842908179958823</v>
      </c>
      <c r="N193" s="1">
        <f t="shared" si="166"/>
        <v>1.1840969325460513</v>
      </c>
      <c r="O193" s="1">
        <f t="shared" si="166"/>
        <v>-0.6306742932290957</v>
      </c>
      <c r="P193" s="1">
        <f t="shared" si="166"/>
        <v>-2.7189568534948236</v>
      </c>
      <c r="Q193" s="1">
        <f t="shared" si="166"/>
        <v>-5.084556888244698</v>
      </c>
      <c r="R193" s="1">
        <f t="shared" si="166"/>
        <v>-7.450066256661488</v>
      </c>
      <c r="S193" s="1">
        <f t="shared" si="166"/>
        <v>-9.06261170093264</v>
      </c>
      <c r="T193" s="18">
        <f aca="true" t="shared" si="167" ref="T193:Z193">SUM(T191:T192)</f>
        <v>-8.721537628458371</v>
      </c>
      <c r="U193" s="1">
        <f t="shared" si="167"/>
        <v>-6.115469479453964</v>
      </c>
      <c r="V193" s="1">
        <f t="shared" si="167"/>
        <v>-7.942911807358662</v>
      </c>
      <c r="W193" s="1">
        <f t="shared" si="167"/>
        <v>-39.211514947660845</v>
      </c>
      <c r="X193" s="1">
        <f t="shared" si="167"/>
        <v>-113.48599248919373</v>
      </c>
      <c r="Y193" s="1">
        <f t="shared" si="167"/>
        <v>-104.42911695181128</v>
      </c>
      <c r="Z193" s="1">
        <f t="shared" si="167"/>
        <v>67.4417078617178</v>
      </c>
    </row>
    <row r="194" ht="12.75">
      <c r="A194" s="3"/>
    </row>
    <row r="195" spans="1:3" ht="12.75">
      <c r="A195" s="74" t="s">
        <v>122</v>
      </c>
      <c r="B195" s="74"/>
      <c r="C195" s="74"/>
    </row>
    <row r="196" spans="1:256" ht="12.75">
      <c r="A196" s="6" t="s">
        <v>123</v>
      </c>
      <c r="B196" s="17">
        <f>$I$10+B103-$F$11</f>
        <v>10</v>
      </c>
      <c r="C196" s="17">
        <f aca="true" t="shared" si="168" ref="C196:S196">$I$10+C103-$F$11</f>
        <v>9.966443990210548</v>
      </c>
      <c r="D196" s="17">
        <f t="shared" si="168"/>
        <v>9.9075722107314</v>
      </c>
      <c r="E196" s="17">
        <f t="shared" si="168"/>
        <v>9.840519142910972</v>
      </c>
      <c r="F196" s="17">
        <f t="shared" si="168"/>
        <v>9.777329962302714</v>
      </c>
      <c r="G196" s="17">
        <f t="shared" si="168"/>
        <v>9.723497572352505</v>
      </c>
      <c r="H196" s="17">
        <f t="shared" si="168"/>
        <v>9.680130071503324</v>
      </c>
      <c r="I196" s="17">
        <f t="shared" si="168"/>
        <v>9.646291303280433</v>
      </c>
      <c r="J196" s="17">
        <f t="shared" si="168"/>
        <v>9.62043647647211</v>
      </c>
      <c r="K196" s="17">
        <f t="shared" si="168"/>
        <v>9.60108809495352</v>
      </c>
      <c r="L196" s="17">
        <f t="shared" si="168"/>
        <v>9.587093084993299</v>
      </c>
      <c r="M196" s="17">
        <f t="shared" si="168"/>
        <v>9.577697788702663</v>
      </c>
      <c r="N196" s="17">
        <f t="shared" si="168"/>
        <v>9.572568767520353</v>
      </c>
      <c r="O196" s="17">
        <f t="shared" si="168"/>
        <v>9.571822011011164</v>
      </c>
      <c r="P196" s="17">
        <f t="shared" si="168"/>
        <v>9.576084903605755</v>
      </c>
      <c r="Q196" s="17">
        <f t="shared" si="168"/>
        <v>9.586578916864392</v>
      </c>
      <c r="R196" s="17">
        <f t="shared" si="168"/>
        <v>9.605156968556622</v>
      </c>
      <c r="S196" s="17">
        <f t="shared" si="168"/>
        <v>9.634170241073507</v>
      </c>
      <c r="T196" s="54">
        <f aca="true" t="shared" si="169" ref="T196:Z196">$I$10+T103-$F$11</f>
        <v>9.676022972071918</v>
      </c>
      <c r="U196" s="17">
        <f t="shared" si="169"/>
        <v>9.732259408190385</v>
      </c>
      <c r="V196" s="17">
        <f t="shared" si="169"/>
        <v>9.801884238134091</v>
      </c>
      <c r="W196" s="17">
        <f t="shared" si="169"/>
        <v>9.878720458341013</v>
      </c>
      <c r="X196" s="17">
        <f t="shared" si="169"/>
        <v>9.949137608748712</v>
      </c>
      <c r="Y196" s="17">
        <f t="shared" si="169"/>
        <v>9.994328679890188</v>
      </c>
      <c r="Z196" s="17">
        <f t="shared" si="169"/>
        <v>10</v>
      </c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  <c r="IV196" s="34"/>
    </row>
    <row r="197" spans="1:26" ht="12.75">
      <c r="A197" s="6" t="s">
        <v>124</v>
      </c>
      <c r="B197" s="1">
        <f aca="true" t="shared" si="170" ref="B197:Z197">$B$12</f>
        <v>2</v>
      </c>
      <c r="C197" s="1">
        <f t="shared" si="170"/>
        <v>2</v>
      </c>
      <c r="D197" s="1">
        <f t="shared" si="170"/>
        <v>2</v>
      </c>
      <c r="E197" s="1">
        <f t="shared" si="170"/>
        <v>2</v>
      </c>
      <c r="F197" s="1">
        <f t="shared" si="170"/>
        <v>2</v>
      </c>
      <c r="G197" s="1">
        <f t="shared" si="170"/>
        <v>2</v>
      </c>
      <c r="H197" s="1">
        <f t="shared" si="170"/>
        <v>2</v>
      </c>
      <c r="I197" s="1">
        <f t="shared" si="170"/>
        <v>2</v>
      </c>
      <c r="J197" s="1">
        <f t="shared" si="170"/>
        <v>2</v>
      </c>
      <c r="K197" s="1">
        <f t="shared" si="170"/>
        <v>2</v>
      </c>
      <c r="L197" s="1">
        <f t="shared" si="170"/>
        <v>2</v>
      </c>
      <c r="M197" s="1">
        <f t="shared" si="170"/>
        <v>2</v>
      </c>
      <c r="N197" s="1">
        <f t="shared" si="170"/>
        <v>2</v>
      </c>
      <c r="O197" s="1">
        <f t="shared" si="170"/>
        <v>2</v>
      </c>
      <c r="P197" s="1">
        <f t="shared" si="170"/>
        <v>2</v>
      </c>
      <c r="Q197" s="1">
        <f t="shared" si="170"/>
        <v>2</v>
      </c>
      <c r="R197" s="1">
        <f t="shared" si="170"/>
        <v>2</v>
      </c>
      <c r="S197" s="1">
        <f t="shared" si="170"/>
        <v>2</v>
      </c>
      <c r="T197" s="18">
        <f t="shared" si="170"/>
        <v>2</v>
      </c>
      <c r="U197" s="1">
        <f t="shared" si="170"/>
        <v>2</v>
      </c>
      <c r="V197" s="1">
        <f t="shared" si="170"/>
        <v>2</v>
      </c>
      <c r="W197" s="1">
        <f t="shared" si="170"/>
        <v>2</v>
      </c>
      <c r="X197" s="1">
        <f t="shared" si="170"/>
        <v>2</v>
      </c>
      <c r="Y197" s="1">
        <f t="shared" si="170"/>
        <v>2</v>
      </c>
      <c r="Z197" s="1">
        <f t="shared" si="170"/>
        <v>2</v>
      </c>
    </row>
    <row r="198" spans="1:26" ht="12.75">
      <c r="A198" s="6" t="s">
        <v>46</v>
      </c>
      <c r="B198" s="1">
        <f>B105</f>
        <v>-0.08390903585436715</v>
      </c>
      <c r="C198" s="1">
        <f aca="true" t="shared" si="171" ref="C198:S198">C105</f>
        <v>-0.25737447028763843</v>
      </c>
      <c r="D198" s="1">
        <f t="shared" si="171"/>
        <v>-0.32276832595646315</v>
      </c>
      <c r="E198" s="1">
        <f t="shared" si="171"/>
        <v>-0.31010509480420734</v>
      </c>
      <c r="F198" s="1">
        <f t="shared" si="171"/>
        <v>-0.26436279631292514</v>
      </c>
      <c r="G198" s="1">
        <f t="shared" si="171"/>
        <v>-0.2127521871238327</v>
      </c>
      <c r="H198" s="1">
        <f t="shared" si="171"/>
        <v>-0.16643629010803812</v>
      </c>
      <c r="I198" s="1">
        <f t="shared" si="171"/>
        <v>-0.128249071309111</v>
      </c>
      <c r="J198" s="1">
        <f t="shared" si="171"/>
        <v>-0.09761626202198107</v>
      </c>
      <c r="K198" s="1">
        <f t="shared" si="171"/>
        <v>-0.07283817911973627</v>
      </c>
      <c r="L198" s="1">
        <f t="shared" si="171"/>
        <v>-0.05196681366999777</v>
      </c>
      <c r="M198" s="1">
        <f t="shared" si="171"/>
        <v>-0.03303064112354271</v>
      </c>
      <c r="N198" s="1">
        <f t="shared" si="171"/>
        <v>-0.013956748033810138</v>
      </c>
      <c r="O198" s="1">
        <f t="shared" si="171"/>
        <v>0.007657562888039458</v>
      </c>
      <c r="P198" s="1">
        <f t="shared" si="171"/>
        <v>0.03482270452462204</v>
      </c>
      <c r="Q198" s="1">
        <f t="shared" si="171"/>
        <v>0.07131338048856989</v>
      </c>
      <c r="R198" s="1">
        <f t="shared" si="171"/>
        <v>0.12140481421362023</v>
      </c>
      <c r="S198" s="1">
        <f t="shared" si="171"/>
        <v>0.18892889709060373</v>
      </c>
      <c r="T198" s="18">
        <f aca="true" t="shared" si="172" ref="T198:Z201">T105</f>
        <v>0.27558113811609714</v>
      </c>
      <c r="U198" s="1">
        <f t="shared" si="172"/>
        <v>0.3776743376758712</v>
      </c>
      <c r="V198" s="1">
        <f t="shared" si="172"/>
        <v>0.47852296212812423</v>
      </c>
      <c r="W198" s="1">
        <f t="shared" si="172"/>
        <v>0.5346499666557684</v>
      </c>
      <c r="X198" s="1">
        <f t="shared" si="172"/>
        <v>0.46946008989802535</v>
      </c>
      <c r="Y198" s="1">
        <f t="shared" si="172"/>
        <v>0.2234079675953343</v>
      </c>
      <c r="Z198" s="1">
        <f t="shared" si="172"/>
        <v>-0.13257784168899553</v>
      </c>
    </row>
    <row r="199" spans="1:26" ht="12.75">
      <c r="A199" s="6" t="s">
        <v>47</v>
      </c>
      <c r="B199" s="1">
        <f>B106</f>
        <v>0</v>
      </c>
      <c r="C199" s="1">
        <f aca="true" t="shared" si="173" ref="C199:S199">C106</f>
        <v>0</v>
      </c>
      <c r="D199" s="1">
        <f t="shared" si="173"/>
        <v>0</v>
      </c>
      <c r="E199" s="1">
        <f t="shared" si="173"/>
        <v>0</v>
      </c>
      <c r="F199" s="1">
        <f t="shared" si="173"/>
        <v>0</v>
      </c>
      <c r="G199" s="1">
        <f t="shared" si="173"/>
        <v>0</v>
      </c>
      <c r="H199" s="1">
        <f t="shared" si="173"/>
        <v>0</v>
      </c>
      <c r="I199" s="1">
        <f t="shared" si="173"/>
        <v>0</v>
      </c>
      <c r="J199" s="1">
        <f t="shared" si="173"/>
        <v>0</v>
      </c>
      <c r="K199" s="1">
        <f t="shared" si="173"/>
        <v>0</v>
      </c>
      <c r="L199" s="1">
        <f t="shared" si="173"/>
        <v>0</v>
      </c>
      <c r="M199" s="1">
        <f t="shared" si="173"/>
        <v>0</v>
      </c>
      <c r="N199" s="1">
        <f t="shared" si="173"/>
        <v>0</v>
      </c>
      <c r="O199" s="1">
        <f t="shared" si="173"/>
        <v>0</v>
      </c>
      <c r="P199" s="1">
        <f t="shared" si="173"/>
        <v>0</v>
      </c>
      <c r="Q199" s="1">
        <f t="shared" si="173"/>
        <v>0</v>
      </c>
      <c r="R199" s="1">
        <f t="shared" si="173"/>
        <v>0</v>
      </c>
      <c r="S199" s="1">
        <f t="shared" si="173"/>
        <v>0</v>
      </c>
      <c r="T199" s="18">
        <f t="shared" si="172"/>
        <v>0</v>
      </c>
      <c r="U199" s="1">
        <f t="shared" si="172"/>
        <v>0</v>
      </c>
      <c r="V199" s="1">
        <f t="shared" si="172"/>
        <v>0</v>
      </c>
      <c r="W199" s="1">
        <f t="shared" si="172"/>
        <v>0</v>
      </c>
      <c r="X199" s="1">
        <f t="shared" si="172"/>
        <v>0</v>
      </c>
      <c r="Y199" s="1">
        <f t="shared" si="172"/>
        <v>0</v>
      </c>
      <c r="Z199" s="1">
        <f t="shared" si="172"/>
        <v>0</v>
      </c>
    </row>
    <row r="200" spans="1:26" ht="12.75">
      <c r="A200" s="6" t="s">
        <v>48</v>
      </c>
      <c r="B200" s="1">
        <f>B107</f>
        <v>-0.8384747082629624</v>
      </c>
      <c r="C200" s="1">
        <f aca="true" t="shared" si="174" ref="C200:S200">C107</f>
        <v>-0.4680437412621684</v>
      </c>
      <c r="D200" s="1">
        <f t="shared" si="174"/>
        <v>-0.07971927462170625</v>
      </c>
      <c r="E200" s="1">
        <f t="shared" si="174"/>
        <v>0.1336279469699668</v>
      </c>
      <c r="F200" s="1">
        <f t="shared" si="174"/>
        <v>0.2009792514336955</v>
      </c>
      <c r="G200" s="1">
        <f t="shared" si="174"/>
        <v>0.197073933101581</v>
      </c>
      <c r="H200" s="1">
        <f t="shared" si="174"/>
        <v>0.16911689837793176</v>
      </c>
      <c r="I200" s="1">
        <f t="shared" si="174"/>
        <v>0.13832485753535168</v>
      </c>
      <c r="J200" s="1">
        <f t="shared" si="174"/>
        <v>0.11252539692462535</v>
      </c>
      <c r="K200" s="1">
        <f t="shared" si="174"/>
        <v>0.09402415239564406</v>
      </c>
      <c r="L200" s="1">
        <f t="shared" si="174"/>
        <v>0.08336068545243211</v>
      </c>
      <c r="M200" s="1">
        <f t="shared" si="174"/>
        <v>0.08104342348514752</v>
      </c>
      <c r="N200" s="1">
        <f t="shared" si="174"/>
        <v>0.08845729513936568</v>
      </c>
      <c r="O200" s="1">
        <f t="shared" si="174"/>
        <v>0.10841350871550827</v>
      </c>
      <c r="P200" s="1">
        <f t="shared" si="174"/>
        <v>0.14524665228458422</v>
      </c>
      <c r="Q200" s="1">
        <f t="shared" si="174"/>
        <v>0.20380249820982968</v>
      </c>
      <c r="R200" s="1">
        <f t="shared" si="174"/>
        <v>0.28665218988677843</v>
      </c>
      <c r="S200" s="1">
        <f t="shared" si="174"/>
        <v>0.390121160270015</v>
      </c>
      <c r="T200" s="18">
        <f t="shared" si="172"/>
        <v>0.4986052546467171</v>
      </c>
      <c r="U200" s="1">
        <f t="shared" si="172"/>
        <v>0.5677986953886758</v>
      </c>
      <c r="V200" s="1">
        <f t="shared" si="172"/>
        <v>0.4850262382490562</v>
      </c>
      <c r="W200" s="1">
        <f t="shared" si="172"/>
        <v>0.04046064898970336</v>
      </c>
      <c r="X200" s="1">
        <f t="shared" si="172"/>
        <v>-0.9091180584883116</v>
      </c>
      <c r="Y200" s="1">
        <f t="shared" si="172"/>
        <v>-1.9381060054684052</v>
      </c>
      <c r="Z200" s="1">
        <f t="shared" si="172"/>
        <v>-2.113355849553914</v>
      </c>
    </row>
    <row r="201" spans="1:256" ht="12.75">
      <c r="A201" s="6" t="s">
        <v>49</v>
      </c>
      <c r="B201" s="24">
        <f>B108</f>
        <v>-1.3660947373317356E-16</v>
      </c>
      <c r="C201" s="24">
        <f aca="true" t="shared" si="175" ref="C201:S201">C108</f>
        <v>1.5785983631388945E-16</v>
      </c>
      <c r="D201" s="24">
        <f t="shared" si="175"/>
        <v>-3.2959746043559335E-17</v>
      </c>
      <c r="E201" s="24">
        <f t="shared" si="175"/>
        <v>6.938893903907228E-17</v>
      </c>
      <c r="F201" s="24">
        <f t="shared" si="175"/>
        <v>3.122502256758253E-17</v>
      </c>
      <c r="G201" s="24">
        <f t="shared" si="175"/>
        <v>6.591949208711867E-17</v>
      </c>
      <c r="H201" s="24">
        <f t="shared" si="175"/>
        <v>0</v>
      </c>
      <c r="I201" s="24">
        <f t="shared" si="175"/>
        <v>3.8163916471489756E-17</v>
      </c>
      <c r="J201" s="24">
        <f t="shared" si="175"/>
        <v>2.0816681711721685E-17</v>
      </c>
      <c r="K201" s="24">
        <f t="shared" si="175"/>
        <v>0</v>
      </c>
      <c r="L201" s="24">
        <f t="shared" si="175"/>
        <v>1.973247953923618E-17</v>
      </c>
      <c r="M201" s="24">
        <f t="shared" si="175"/>
        <v>-2.677979366039196E-17</v>
      </c>
      <c r="N201" s="24">
        <f t="shared" si="175"/>
        <v>2.0721814021629203E-17</v>
      </c>
      <c r="O201" s="24">
        <f t="shared" si="175"/>
        <v>1.3000261674459002E-17</v>
      </c>
      <c r="P201" s="24">
        <f t="shared" si="175"/>
        <v>-5.0090140368830305E-17</v>
      </c>
      <c r="Q201" s="24">
        <f t="shared" si="175"/>
        <v>1.0321604682062002E-16</v>
      </c>
      <c r="R201" s="24">
        <f t="shared" si="175"/>
        <v>-6.158268339717665E-17</v>
      </c>
      <c r="S201" s="24">
        <f t="shared" si="175"/>
        <v>-1.9081958235744878E-16</v>
      </c>
      <c r="T201" s="61">
        <f t="shared" si="172"/>
        <v>-2.671474153004283E-16</v>
      </c>
      <c r="U201" s="24">
        <f t="shared" si="172"/>
        <v>1.8041124150158794E-16</v>
      </c>
      <c r="V201" s="24">
        <f t="shared" si="172"/>
        <v>-1.0408340855860843E-16</v>
      </c>
      <c r="W201" s="24">
        <f t="shared" si="172"/>
        <v>-1.4051260155412137E-16</v>
      </c>
      <c r="X201" s="24">
        <f t="shared" si="172"/>
        <v>0</v>
      </c>
      <c r="Y201" s="24">
        <f t="shared" si="172"/>
        <v>3.452099717193846E-16</v>
      </c>
      <c r="Z201" s="24">
        <f t="shared" si="172"/>
        <v>5.993469609499869E-16</v>
      </c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  <c r="IP201" s="36"/>
      <c r="IQ201" s="36"/>
      <c r="IR201" s="36"/>
      <c r="IS201" s="36"/>
      <c r="IT201" s="36"/>
      <c r="IU201" s="36"/>
      <c r="IV201" s="36"/>
    </row>
    <row r="202" ht="12.75">
      <c r="A202" s="70"/>
    </row>
    <row r="203" spans="1:26" ht="12.75">
      <c r="A203" s="1" t="s">
        <v>125</v>
      </c>
      <c r="B203" s="1">
        <f>0.5*$L$10*(B198^2+B199^2)</f>
        <v>3.520363149004736E-05</v>
      </c>
      <c r="C203" s="1">
        <f aca="true" t="shared" si="176" ref="C203:S203">0.5*$L$10*(C198^2+C199^2)</f>
        <v>0.0003312080897792124</v>
      </c>
      <c r="D203" s="1">
        <f t="shared" si="176"/>
        <v>0.0005208969612036882</v>
      </c>
      <c r="E203" s="1">
        <f t="shared" si="176"/>
        <v>0.0004808258491176321</v>
      </c>
      <c r="F203" s="1">
        <f t="shared" si="176"/>
        <v>0.00034943844037194576</v>
      </c>
      <c r="G203" s="1">
        <f t="shared" si="176"/>
        <v>0.00022631746562987162</v>
      </c>
      <c r="H203" s="1">
        <f t="shared" si="176"/>
        <v>0.00013850519332463514</v>
      </c>
      <c r="I203" s="1">
        <f t="shared" si="176"/>
        <v>8.223912145824721E-05</v>
      </c>
      <c r="J203" s="1">
        <f t="shared" si="176"/>
        <v>4.764467305572032E-05</v>
      </c>
      <c r="K203" s="1">
        <f t="shared" si="176"/>
        <v>2.652700168739392E-05</v>
      </c>
      <c r="L203" s="1">
        <f t="shared" si="176"/>
        <v>1.3502748615061336E-05</v>
      </c>
      <c r="M203" s="1">
        <f t="shared" si="176"/>
        <v>5.455116265161354E-06</v>
      </c>
      <c r="N203" s="1">
        <f t="shared" si="176"/>
        <v>9.73954078396316E-07</v>
      </c>
      <c r="O203" s="1">
        <f t="shared" si="176"/>
        <v>2.93191346921396E-07</v>
      </c>
      <c r="P203" s="1">
        <f t="shared" si="176"/>
        <v>6.063103752045663E-06</v>
      </c>
      <c r="Q203" s="1">
        <f t="shared" si="176"/>
        <v>2.54279911835377E-05</v>
      </c>
      <c r="R203" s="1">
        <f t="shared" si="176"/>
        <v>7.369564457121822E-05</v>
      </c>
      <c r="S203" s="1">
        <f t="shared" si="176"/>
        <v>0.00017847064077935966</v>
      </c>
      <c r="T203" s="18">
        <f aca="true" t="shared" si="177" ref="T203:Z203">0.5*$L$10*(T198^2+T199^2)</f>
        <v>0.00037972481842681705</v>
      </c>
      <c r="U203" s="1">
        <f t="shared" si="177"/>
        <v>0.00071318952669454</v>
      </c>
      <c r="V203" s="1">
        <f t="shared" si="177"/>
        <v>0.0011449211264193712</v>
      </c>
      <c r="W203" s="1">
        <f t="shared" si="177"/>
        <v>0.0014292529342250712</v>
      </c>
      <c r="X203" s="1">
        <f t="shared" si="177"/>
        <v>0.00110196388003531</v>
      </c>
      <c r="Y203" s="1">
        <f t="shared" si="177"/>
        <v>0.0002495555999253897</v>
      </c>
      <c r="Z203" s="1">
        <f t="shared" si="177"/>
        <v>8.78844205345618E-05</v>
      </c>
    </row>
    <row r="204" spans="1:26" ht="12.75">
      <c r="A204" s="3" t="s">
        <v>54</v>
      </c>
      <c r="B204" s="1">
        <f>$L$10*B200</f>
        <v>-0.008384747082629625</v>
      </c>
      <c r="C204" s="1">
        <f aca="true" t="shared" si="178" ref="C204:S204">$L$10*C200</f>
        <v>-0.004680437412621684</v>
      </c>
      <c r="D204" s="1">
        <f t="shared" si="178"/>
        <v>-0.0007971927462170625</v>
      </c>
      <c r="E204" s="1">
        <f t="shared" si="178"/>
        <v>0.001336279469699668</v>
      </c>
      <c r="F204" s="1">
        <f t="shared" si="178"/>
        <v>0.002009792514336955</v>
      </c>
      <c r="G204" s="1">
        <f t="shared" si="178"/>
        <v>0.0019707393310158102</v>
      </c>
      <c r="H204" s="1">
        <f t="shared" si="178"/>
        <v>0.0016911689837793176</v>
      </c>
      <c r="I204" s="1">
        <f t="shared" si="178"/>
        <v>0.0013832485753535167</v>
      </c>
      <c r="J204" s="1">
        <f t="shared" si="178"/>
        <v>0.0011252539692462535</v>
      </c>
      <c r="K204" s="1">
        <f t="shared" si="178"/>
        <v>0.0009402415239564406</v>
      </c>
      <c r="L204" s="1">
        <f t="shared" si="178"/>
        <v>0.0008336068545243211</v>
      </c>
      <c r="M204" s="1">
        <f t="shared" si="178"/>
        <v>0.0008104342348514752</v>
      </c>
      <c r="N204" s="1">
        <f t="shared" si="178"/>
        <v>0.0008845729513936568</v>
      </c>
      <c r="O204" s="1">
        <f t="shared" si="178"/>
        <v>0.0010841350871550828</v>
      </c>
      <c r="P204" s="1">
        <f t="shared" si="178"/>
        <v>0.0014524665228458423</v>
      </c>
      <c r="Q204" s="1">
        <f t="shared" si="178"/>
        <v>0.002038024982098297</v>
      </c>
      <c r="R204" s="1">
        <f t="shared" si="178"/>
        <v>0.0028665218988677844</v>
      </c>
      <c r="S204" s="1">
        <f t="shared" si="178"/>
        <v>0.0039012116027001497</v>
      </c>
      <c r="T204" s="18">
        <f aca="true" t="shared" si="179" ref="T204:Z205">$L$10*T200</f>
        <v>0.004986052546467171</v>
      </c>
      <c r="U204" s="1">
        <f t="shared" si="179"/>
        <v>0.005677986953886758</v>
      </c>
      <c r="V204" s="1">
        <f t="shared" si="179"/>
        <v>0.004850262382490562</v>
      </c>
      <c r="W204" s="1">
        <f t="shared" si="179"/>
        <v>0.00040460648989703365</v>
      </c>
      <c r="X204" s="1">
        <f t="shared" si="179"/>
        <v>-0.009091180584883117</v>
      </c>
      <c r="Y204" s="1">
        <f t="shared" si="179"/>
        <v>-0.01938106005468405</v>
      </c>
      <c r="Z204" s="1">
        <f t="shared" si="179"/>
        <v>-0.02113355849553914</v>
      </c>
    </row>
    <row r="205" spans="1:26" ht="12.75">
      <c r="A205" s="3" t="s">
        <v>55</v>
      </c>
      <c r="B205" s="1">
        <f>$L$10*B201</f>
        <v>-1.3660947373317355E-18</v>
      </c>
      <c r="C205" s="1">
        <f aca="true" t="shared" si="180" ref="C205:S205">$L$10*C201</f>
        <v>1.5785983631388945E-18</v>
      </c>
      <c r="D205" s="1">
        <f t="shared" si="180"/>
        <v>-3.2959746043559335E-19</v>
      </c>
      <c r="E205" s="1">
        <f t="shared" si="180"/>
        <v>6.938893903907229E-19</v>
      </c>
      <c r="F205" s="1">
        <f t="shared" si="180"/>
        <v>3.1225022567582527E-19</v>
      </c>
      <c r="G205" s="1">
        <f t="shared" si="180"/>
        <v>6.591949208711867E-19</v>
      </c>
      <c r="H205" s="1">
        <f t="shared" si="180"/>
        <v>0</v>
      </c>
      <c r="I205" s="1">
        <f t="shared" si="180"/>
        <v>3.8163916471489756E-19</v>
      </c>
      <c r="J205" s="1">
        <f t="shared" si="180"/>
        <v>2.0816681711721684E-19</v>
      </c>
      <c r="K205" s="1">
        <f t="shared" si="180"/>
        <v>0</v>
      </c>
      <c r="L205" s="1">
        <f t="shared" si="180"/>
        <v>1.9732479539236181E-19</v>
      </c>
      <c r="M205" s="1">
        <f t="shared" si="180"/>
        <v>-2.677979366039196E-19</v>
      </c>
      <c r="N205" s="1">
        <f t="shared" si="180"/>
        <v>2.0721814021629205E-19</v>
      </c>
      <c r="O205" s="1">
        <f t="shared" si="180"/>
        <v>1.3000261674459E-19</v>
      </c>
      <c r="P205" s="1">
        <f t="shared" si="180"/>
        <v>-5.009014036883031E-19</v>
      </c>
      <c r="Q205" s="1">
        <f t="shared" si="180"/>
        <v>1.0321604682062002E-18</v>
      </c>
      <c r="R205" s="1">
        <f t="shared" si="180"/>
        <v>-6.158268339717665E-19</v>
      </c>
      <c r="S205" s="1">
        <f t="shared" si="180"/>
        <v>-1.908195823574488E-18</v>
      </c>
      <c r="T205" s="18">
        <f t="shared" si="179"/>
        <v>-2.671474153004283E-18</v>
      </c>
      <c r="U205" s="1">
        <f t="shared" si="179"/>
        <v>1.8041124150158794E-18</v>
      </c>
      <c r="V205" s="1">
        <f t="shared" si="179"/>
        <v>-1.0408340855860842E-18</v>
      </c>
      <c r="W205" s="1">
        <f t="shared" si="179"/>
        <v>-1.4051260155412138E-18</v>
      </c>
      <c r="X205" s="1">
        <f t="shared" si="179"/>
        <v>0</v>
      </c>
      <c r="Y205" s="1">
        <f t="shared" si="179"/>
        <v>3.452099717193846E-18</v>
      </c>
      <c r="Z205" s="1">
        <f t="shared" si="179"/>
        <v>5.993469609499869E-18</v>
      </c>
    </row>
    <row r="206" spans="1:26" ht="12.75">
      <c r="A206" s="17" t="s">
        <v>139</v>
      </c>
      <c r="B206" s="1">
        <f>0</f>
        <v>0</v>
      </c>
      <c r="C206" s="1">
        <f>0</f>
        <v>0</v>
      </c>
      <c r="D206" s="1">
        <f>0</f>
        <v>0</v>
      </c>
      <c r="E206" s="1">
        <f>0</f>
        <v>0</v>
      </c>
      <c r="F206" s="1">
        <f>0</f>
        <v>0</v>
      </c>
      <c r="G206" s="1">
        <f>0</f>
        <v>0</v>
      </c>
      <c r="H206" s="1">
        <f>0</f>
        <v>0</v>
      </c>
      <c r="I206" s="1">
        <f>0</f>
        <v>0</v>
      </c>
      <c r="J206" s="1">
        <f>0</f>
        <v>0</v>
      </c>
      <c r="K206" s="1">
        <f>0</f>
        <v>0</v>
      </c>
      <c r="L206" s="1">
        <f>0</f>
        <v>0</v>
      </c>
      <c r="M206" s="1">
        <f>0</f>
        <v>0</v>
      </c>
      <c r="N206" s="1">
        <f>0</f>
        <v>0</v>
      </c>
      <c r="O206" s="1">
        <f>0</f>
        <v>0</v>
      </c>
      <c r="P206" s="1">
        <f>0</f>
        <v>0</v>
      </c>
      <c r="Q206" s="1">
        <f>0</f>
        <v>0</v>
      </c>
      <c r="R206" s="1">
        <f>0</f>
        <v>0</v>
      </c>
      <c r="S206" s="1">
        <f>0</f>
        <v>0</v>
      </c>
      <c r="T206" s="18">
        <f>0</f>
        <v>0</v>
      </c>
      <c r="U206" s="1">
        <f>0</f>
        <v>0</v>
      </c>
      <c r="V206" s="1">
        <f>0</f>
        <v>0</v>
      </c>
      <c r="W206" s="1">
        <f>0</f>
        <v>0</v>
      </c>
      <c r="X206" s="1">
        <f>0</f>
        <v>0</v>
      </c>
      <c r="Y206" s="1">
        <f>0</f>
        <v>0</v>
      </c>
      <c r="Z206" s="1">
        <f>0</f>
        <v>0</v>
      </c>
    </row>
    <row r="207" spans="1:26" ht="12.75">
      <c r="A207" s="28" t="s">
        <v>133</v>
      </c>
      <c r="B207" s="1">
        <f aca="true" t="shared" si="181" ref="B207:Z207">B204*B198+B205*B199</f>
        <v>0.0007035560435861695</v>
      </c>
      <c r="C207" s="1">
        <f t="shared" si="181"/>
        <v>0.0012046250997879509</v>
      </c>
      <c r="D207" s="1">
        <f t="shared" si="181"/>
        <v>0.0002573085681611168</v>
      </c>
      <c r="E207" s="1">
        <f t="shared" si="181"/>
        <v>-0.00041438707163613144</v>
      </c>
      <c r="F207" s="1">
        <f t="shared" si="181"/>
        <v>-0.000531314369098902</v>
      </c>
      <c r="G207" s="1">
        <f t="shared" si="181"/>
        <v>-0.00041927910292457256</v>
      </c>
      <c r="H207" s="1">
        <f t="shared" si="181"/>
        <v>-0.00028147189160601053</v>
      </c>
      <c r="I207" s="1">
        <f t="shared" si="181"/>
        <v>-0.00017740034517873938</v>
      </c>
      <c r="J207" s="1">
        <f t="shared" si="181"/>
        <v>-0.0001098430863032165</v>
      </c>
      <c r="K207" s="1">
        <f t="shared" si="181"/>
        <v>-6.848548053775301E-05</v>
      </c>
      <c r="L207" s="1">
        <f t="shared" si="181"/>
        <v>-4.331989208309833E-05</v>
      </c>
      <c r="M207" s="1">
        <f t="shared" si="181"/>
        <v>-2.6769162365612008E-05</v>
      </c>
      <c r="N207" s="1">
        <f t="shared" si="181"/>
        <v>-1.2345761800125052E-05</v>
      </c>
      <c r="O207" s="1">
        <f t="shared" si="181"/>
        <v>8.301832609020186E-06</v>
      </c>
      <c r="P207" s="1">
        <f t="shared" si="181"/>
        <v>5.0578812556965956E-05</v>
      </c>
      <c r="Q207" s="1">
        <f t="shared" si="181"/>
        <v>0.0001453384509935867</v>
      </c>
      <c r="R207" s="1">
        <f t="shared" si="181"/>
        <v>0.0003480095585713173</v>
      </c>
      <c r="S207" s="1">
        <f t="shared" si="181"/>
        <v>0.0007370516054152058</v>
      </c>
      <c r="T207" s="18">
        <f t="shared" si="181"/>
        <v>0.0013740620354620874</v>
      </c>
      <c r="U207" s="1">
        <f t="shared" si="181"/>
        <v>0.002144429962141419</v>
      </c>
      <c r="V207" s="1">
        <f t="shared" si="181"/>
        <v>0.002320961922367997</v>
      </c>
      <c r="W207" s="1">
        <f t="shared" si="181"/>
        <v>0.00021632284633215653</v>
      </c>
      <c r="X207" s="1">
        <f t="shared" si="181"/>
        <v>-0.004267946454658411</v>
      </c>
      <c r="Y207" s="1">
        <f t="shared" si="181"/>
        <v>-0.004329883236660083</v>
      </c>
      <c r="Z207" s="1">
        <f t="shared" si="181"/>
        <v>0.0028018415725467147</v>
      </c>
    </row>
    <row r="208" spans="1:256" ht="12.75">
      <c r="A208" s="28" t="s">
        <v>131</v>
      </c>
      <c r="B208" s="24">
        <f aca="true" t="shared" si="182" ref="B208:S208">$L$10*$L$11*B199</f>
        <v>0</v>
      </c>
      <c r="C208" s="24">
        <f t="shared" si="182"/>
        <v>0</v>
      </c>
      <c r="D208" s="24">
        <f t="shared" si="182"/>
        <v>0</v>
      </c>
      <c r="E208" s="24">
        <f t="shared" si="182"/>
        <v>0</v>
      </c>
      <c r="F208" s="24">
        <f t="shared" si="182"/>
        <v>0</v>
      </c>
      <c r="G208" s="24">
        <f t="shared" si="182"/>
        <v>0</v>
      </c>
      <c r="H208" s="24">
        <f t="shared" si="182"/>
        <v>0</v>
      </c>
      <c r="I208" s="24">
        <f t="shared" si="182"/>
        <v>0</v>
      </c>
      <c r="J208" s="24">
        <f t="shared" si="182"/>
        <v>0</v>
      </c>
      <c r="K208" s="24">
        <f t="shared" si="182"/>
        <v>0</v>
      </c>
      <c r="L208" s="24">
        <f t="shared" si="182"/>
        <v>0</v>
      </c>
      <c r="M208" s="24">
        <f t="shared" si="182"/>
        <v>0</v>
      </c>
      <c r="N208" s="24">
        <f t="shared" si="182"/>
        <v>0</v>
      </c>
      <c r="O208" s="24">
        <f t="shared" si="182"/>
        <v>0</v>
      </c>
      <c r="P208" s="24">
        <f t="shared" si="182"/>
        <v>0</v>
      </c>
      <c r="Q208" s="24">
        <f t="shared" si="182"/>
        <v>0</v>
      </c>
      <c r="R208" s="24">
        <f t="shared" si="182"/>
        <v>0</v>
      </c>
      <c r="S208" s="24">
        <f t="shared" si="182"/>
        <v>0</v>
      </c>
      <c r="T208" s="61">
        <f aca="true" t="shared" si="183" ref="T208:Z208">$L$10*$L$11*T199</f>
        <v>0</v>
      </c>
      <c r="U208" s="24">
        <f t="shared" si="183"/>
        <v>0</v>
      </c>
      <c r="V208" s="24">
        <f t="shared" si="183"/>
        <v>0</v>
      </c>
      <c r="W208" s="24">
        <f t="shared" si="183"/>
        <v>0</v>
      </c>
      <c r="X208" s="24">
        <f t="shared" si="183"/>
        <v>0</v>
      </c>
      <c r="Y208" s="24">
        <f t="shared" si="183"/>
        <v>0</v>
      </c>
      <c r="Z208" s="24">
        <f t="shared" si="183"/>
        <v>0</v>
      </c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  <c r="IP208" s="36"/>
      <c r="IQ208" s="36"/>
      <c r="IR208" s="36"/>
      <c r="IS208" s="36"/>
      <c r="IT208" s="36"/>
      <c r="IU208" s="36"/>
      <c r="IV208" s="36"/>
    </row>
    <row r="209" spans="1:26" ht="12.75">
      <c r="A209" s="17" t="s">
        <v>181</v>
      </c>
      <c r="B209" s="1">
        <f>SUM(B207:B208)</f>
        <v>0.0007035560435861695</v>
      </c>
      <c r="C209" s="1">
        <f aca="true" t="shared" si="184" ref="C209:S209">SUM(C207:C208)</f>
        <v>0.0012046250997879509</v>
      </c>
      <c r="D209" s="1">
        <f t="shared" si="184"/>
        <v>0.0002573085681611168</v>
      </c>
      <c r="E209" s="1">
        <f t="shared" si="184"/>
        <v>-0.00041438707163613144</v>
      </c>
      <c r="F209" s="1">
        <f t="shared" si="184"/>
        <v>-0.000531314369098902</v>
      </c>
      <c r="G209" s="1">
        <f t="shared" si="184"/>
        <v>-0.00041927910292457256</v>
      </c>
      <c r="H209" s="1">
        <f t="shared" si="184"/>
        <v>-0.00028147189160601053</v>
      </c>
      <c r="I209" s="1">
        <f t="shared" si="184"/>
        <v>-0.00017740034517873938</v>
      </c>
      <c r="J209" s="1">
        <f t="shared" si="184"/>
        <v>-0.0001098430863032165</v>
      </c>
      <c r="K209" s="1">
        <f t="shared" si="184"/>
        <v>-6.848548053775301E-05</v>
      </c>
      <c r="L209" s="1">
        <f t="shared" si="184"/>
        <v>-4.331989208309833E-05</v>
      </c>
      <c r="M209" s="1">
        <f t="shared" si="184"/>
        <v>-2.6769162365612008E-05</v>
      </c>
      <c r="N209" s="1">
        <f t="shared" si="184"/>
        <v>-1.2345761800125052E-05</v>
      </c>
      <c r="O209" s="1">
        <f t="shared" si="184"/>
        <v>8.301832609020186E-06</v>
      </c>
      <c r="P209" s="1">
        <f t="shared" si="184"/>
        <v>5.0578812556965956E-05</v>
      </c>
      <c r="Q209" s="1">
        <f t="shared" si="184"/>
        <v>0.0001453384509935867</v>
      </c>
      <c r="R209" s="1">
        <f t="shared" si="184"/>
        <v>0.0003480095585713173</v>
      </c>
      <c r="S209" s="1">
        <f t="shared" si="184"/>
        <v>0.0007370516054152058</v>
      </c>
      <c r="T209" s="18">
        <f aca="true" t="shared" si="185" ref="T209:Z209">SUM(T207:T208)</f>
        <v>0.0013740620354620874</v>
      </c>
      <c r="U209" s="1">
        <f t="shared" si="185"/>
        <v>0.002144429962141419</v>
      </c>
      <c r="V209" s="1">
        <f t="shared" si="185"/>
        <v>0.002320961922367997</v>
      </c>
      <c r="W209" s="1">
        <f t="shared" si="185"/>
        <v>0.00021632284633215653</v>
      </c>
      <c r="X209" s="1">
        <f t="shared" si="185"/>
        <v>-0.004267946454658411</v>
      </c>
      <c r="Y209" s="1">
        <f t="shared" si="185"/>
        <v>-0.004329883236660083</v>
      </c>
      <c r="Z209" s="1">
        <f t="shared" si="185"/>
        <v>0.0028018415725467147</v>
      </c>
    </row>
    <row r="210" ht="12.75">
      <c r="A210" s="17"/>
    </row>
    <row r="211" ht="12.75">
      <c r="A211" s="17" t="s">
        <v>182</v>
      </c>
    </row>
    <row r="212" ht="12.75">
      <c r="A212" s="17" t="s">
        <v>183</v>
      </c>
    </row>
    <row r="213" spans="1:26" ht="12.75">
      <c r="A213" s="17" t="s">
        <v>184</v>
      </c>
      <c r="B213" s="1">
        <f>$I$12</f>
        <v>0.1</v>
      </c>
      <c r="C213" s="1">
        <f aca="true" t="shared" si="186" ref="C213:Z213">$I$12</f>
        <v>0.1</v>
      </c>
      <c r="D213" s="1">
        <f t="shared" si="186"/>
        <v>0.1</v>
      </c>
      <c r="E213" s="1">
        <f t="shared" si="186"/>
        <v>0.1</v>
      </c>
      <c r="F213" s="1">
        <f t="shared" si="186"/>
        <v>0.1</v>
      </c>
      <c r="G213" s="1">
        <f t="shared" si="186"/>
        <v>0.1</v>
      </c>
      <c r="H213" s="1">
        <f t="shared" si="186"/>
        <v>0.1</v>
      </c>
      <c r="I213" s="1">
        <f t="shared" si="186"/>
        <v>0.1</v>
      </c>
      <c r="J213" s="1">
        <f t="shared" si="186"/>
        <v>0.1</v>
      </c>
      <c r="K213" s="1">
        <f t="shared" si="186"/>
        <v>0.1</v>
      </c>
      <c r="L213" s="1">
        <f t="shared" si="186"/>
        <v>0.1</v>
      </c>
      <c r="M213" s="1">
        <f t="shared" si="186"/>
        <v>0.1</v>
      </c>
      <c r="N213" s="1">
        <f t="shared" si="186"/>
        <v>0.1</v>
      </c>
      <c r="O213" s="1">
        <f t="shared" si="186"/>
        <v>0.1</v>
      </c>
      <c r="P213" s="1">
        <f t="shared" si="186"/>
        <v>0.1</v>
      </c>
      <c r="Q213" s="1">
        <f t="shared" si="186"/>
        <v>0.1</v>
      </c>
      <c r="R213" s="1">
        <f t="shared" si="186"/>
        <v>0.1</v>
      </c>
      <c r="S213" s="1">
        <f t="shared" si="186"/>
        <v>0.1</v>
      </c>
      <c r="T213" s="18">
        <f t="shared" si="186"/>
        <v>0.1</v>
      </c>
      <c r="U213" s="1">
        <f t="shared" si="186"/>
        <v>0.1</v>
      </c>
      <c r="V213" s="1">
        <f t="shared" si="186"/>
        <v>0.1</v>
      </c>
      <c r="W213" s="1">
        <f t="shared" si="186"/>
        <v>0.1</v>
      </c>
      <c r="X213" s="1">
        <f t="shared" si="186"/>
        <v>0.1</v>
      </c>
      <c r="Y213" s="1">
        <f t="shared" si="186"/>
        <v>0.1</v>
      </c>
      <c r="Z213" s="1">
        <f t="shared" si="186"/>
        <v>0.1</v>
      </c>
    </row>
    <row r="214" spans="1:26" ht="12.75">
      <c r="A214" s="17" t="s">
        <v>185</v>
      </c>
      <c r="B214" s="1">
        <f>$J$12</f>
        <v>0.2</v>
      </c>
      <c r="C214" s="1">
        <f aca="true" t="shared" si="187" ref="C214:Z214">$J$12</f>
        <v>0.2</v>
      </c>
      <c r="D214" s="1">
        <f t="shared" si="187"/>
        <v>0.2</v>
      </c>
      <c r="E214" s="1">
        <f t="shared" si="187"/>
        <v>0.2</v>
      </c>
      <c r="F214" s="1">
        <f t="shared" si="187"/>
        <v>0.2</v>
      </c>
      <c r="G214" s="1">
        <f t="shared" si="187"/>
        <v>0.2</v>
      </c>
      <c r="H214" s="1">
        <f t="shared" si="187"/>
        <v>0.2</v>
      </c>
      <c r="I214" s="1">
        <f t="shared" si="187"/>
        <v>0.2</v>
      </c>
      <c r="J214" s="1">
        <f t="shared" si="187"/>
        <v>0.2</v>
      </c>
      <c r="K214" s="1">
        <f t="shared" si="187"/>
        <v>0.2</v>
      </c>
      <c r="L214" s="1">
        <f t="shared" si="187"/>
        <v>0.2</v>
      </c>
      <c r="M214" s="1">
        <f t="shared" si="187"/>
        <v>0.2</v>
      </c>
      <c r="N214" s="1">
        <f t="shared" si="187"/>
        <v>0.2</v>
      </c>
      <c r="O214" s="1">
        <f t="shared" si="187"/>
        <v>0.2</v>
      </c>
      <c r="P214" s="1">
        <f t="shared" si="187"/>
        <v>0.2</v>
      </c>
      <c r="Q214" s="1">
        <f t="shared" si="187"/>
        <v>0.2</v>
      </c>
      <c r="R214" s="1">
        <f t="shared" si="187"/>
        <v>0.2</v>
      </c>
      <c r="S214" s="1">
        <f t="shared" si="187"/>
        <v>0.2</v>
      </c>
      <c r="T214" s="18">
        <f t="shared" si="187"/>
        <v>0.2</v>
      </c>
      <c r="U214" s="1">
        <f t="shared" si="187"/>
        <v>0.2</v>
      </c>
      <c r="V214" s="1">
        <f t="shared" si="187"/>
        <v>0.2</v>
      </c>
      <c r="W214" s="1">
        <f t="shared" si="187"/>
        <v>0.2</v>
      </c>
      <c r="X214" s="1">
        <f t="shared" si="187"/>
        <v>0.2</v>
      </c>
      <c r="Y214" s="1">
        <f t="shared" si="187"/>
        <v>0.2</v>
      </c>
      <c r="Z214" s="1">
        <f t="shared" si="187"/>
        <v>0.2</v>
      </c>
    </row>
    <row r="215" spans="1:26" ht="12.75">
      <c r="A215" s="17" t="s">
        <v>186</v>
      </c>
      <c r="B215" s="1">
        <f aca="true" t="shared" si="188" ref="B215:Z215">B213*B63+B214*B64</f>
        <v>-0.013077708475358564</v>
      </c>
      <c r="C215" s="1">
        <f t="shared" si="188"/>
        <v>-0.04559468269513866</v>
      </c>
      <c r="D215" s="1">
        <f t="shared" si="188"/>
        <v>-0.07176372662544954</v>
      </c>
      <c r="E215" s="1">
        <f t="shared" si="188"/>
        <v>-0.09001170774706953</v>
      </c>
      <c r="F215" s="1">
        <f t="shared" si="188"/>
        <v>-0.09993637054213822</v>
      </c>
      <c r="G215" s="1">
        <f t="shared" si="188"/>
        <v>-0.10222867234487583</v>
      </c>
      <c r="H215" s="1">
        <f t="shared" si="188"/>
        <v>-0.09834531201907311</v>
      </c>
      <c r="I215" s="1">
        <f t="shared" si="188"/>
        <v>-0.09001307532924195</v>
      </c>
      <c r="J215" s="1">
        <f t="shared" si="188"/>
        <v>-0.07874859323469122</v>
      </c>
      <c r="K215" s="1">
        <f t="shared" si="188"/>
        <v>-0.0655471113061062</v>
      </c>
      <c r="L215" s="1">
        <f t="shared" si="188"/>
        <v>-0.05076854559916688</v>
      </c>
      <c r="M215" s="1">
        <f t="shared" si="188"/>
        <v>-0.03415245217994591</v>
      </c>
      <c r="N215" s="1">
        <f t="shared" si="188"/>
        <v>-0.014893122302692614</v>
      </c>
      <c r="O215" s="1">
        <f t="shared" si="188"/>
        <v>0.008209208674841905</v>
      </c>
      <c r="P215" s="1">
        <f t="shared" si="188"/>
        <v>0.03636262152144831</v>
      </c>
      <c r="Q215" s="1">
        <f t="shared" si="188"/>
        <v>0.0698832653207792</v>
      </c>
      <c r="R215" s="1">
        <f t="shared" si="188"/>
        <v>0.10672729591263441</v>
      </c>
      <c r="S215" s="1">
        <f t="shared" si="188"/>
        <v>0.14141744800335343</v>
      </c>
      <c r="T215" s="18">
        <f t="shared" si="188"/>
        <v>0.16618388866338438</v>
      </c>
      <c r="U215" s="1">
        <f t="shared" si="188"/>
        <v>0.17432666917858194</v>
      </c>
      <c r="V215" s="1">
        <f t="shared" si="188"/>
        <v>0.16293874557925647</v>
      </c>
      <c r="W215" s="1">
        <f t="shared" si="188"/>
        <v>0.13314444773060452</v>
      </c>
      <c r="X215" s="1">
        <f t="shared" si="188"/>
        <v>0.08887208920947354</v>
      </c>
      <c r="Y215" s="1">
        <f t="shared" si="188"/>
        <v>0.035580177239878455</v>
      </c>
      <c r="Z215" s="1">
        <f t="shared" si="188"/>
        <v>-0.02066302331145999</v>
      </c>
    </row>
    <row r="216" ht="12.75">
      <c r="A216" s="17"/>
    </row>
    <row r="217" ht="12.75">
      <c r="A217" s="17" t="s">
        <v>187</v>
      </c>
    </row>
    <row r="218" spans="1:26" ht="12.75">
      <c r="A218" s="17" t="s">
        <v>184</v>
      </c>
      <c r="B218" s="1">
        <f>$I$13</f>
        <v>0.3</v>
      </c>
      <c r="C218" s="1">
        <f aca="true" t="shared" si="189" ref="C218:Z218">$I$13</f>
        <v>0.3</v>
      </c>
      <c r="D218" s="1">
        <f t="shared" si="189"/>
        <v>0.3</v>
      </c>
      <c r="E218" s="1">
        <f t="shared" si="189"/>
        <v>0.3</v>
      </c>
      <c r="F218" s="1">
        <f t="shared" si="189"/>
        <v>0.3</v>
      </c>
      <c r="G218" s="1">
        <f t="shared" si="189"/>
        <v>0.3</v>
      </c>
      <c r="H218" s="1">
        <f t="shared" si="189"/>
        <v>0.3</v>
      </c>
      <c r="I218" s="1">
        <f t="shared" si="189"/>
        <v>0.3</v>
      </c>
      <c r="J218" s="1">
        <f t="shared" si="189"/>
        <v>0.3</v>
      </c>
      <c r="K218" s="1">
        <f t="shared" si="189"/>
        <v>0.3</v>
      </c>
      <c r="L218" s="1">
        <f t="shared" si="189"/>
        <v>0.3</v>
      </c>
      <c r="M218" s="1">
        <f t="shared" si="189"/>
        <v>0.3</v>
      </c>
      <c r="N218" s="1">
        <f t="shared" si="189"/>
        <v>0.3</v>
      </c>
      <c r="O218" s="1">
        <f t="shared" si="189"/>
        <v>0.3</v>
      </c>
      <c r="P218" s="1">
        <f t="shared" si="189"/>
        <v>0.3</v>
      </c>
      <c r="Q218" s="1">
        <f t="shared" si="189"/>
        <v>0.3</v>
      </c>
      <c r="R218" s="1">
        <f t="shared" si="189"/>
        <v>0.3</v>
      </c>
      <c r="S218" s="1">
        <f t="shared" si="189"/>
        <v>0.3</v>
      </c>
      <c r="T218" s="18">
        <f t="shared" si="189"/>
        <v>0.3</v>
      </c>
      <c r="U218" s="1">
        <f t="shared" si="189"/>
        <v>0.3</v>
      </c>
      <c r="V218" s="1">
        <f t="shared" si="189"/>
        <v>0.3</v>
      </c>
      <c r="W218" s="1">
        <f t="shared" si="189"/>
        <v>0.3</v>
      </c>
      <c r="X218" s="1">
        <f t="shared" si="189"/>
        <v>0.3</v>
      </c>
      <c r="Y218" s="1">
        <f t="shared" si="189"/>
        <v>0.3</v>
      </c>
      <c r="Z218" s="1">
        <f t="shared" si="189"/>
        <v>0.3</v>
      </c>
    </row>
    <row r="219" spans="1:26" ht="12.75">
      <c r="A219" s="17" t="s">
        <v>185</v>
      </c>
      <c r="B219" s="1">
        <f>$J$13</f>
        <v>0.4</v>
      </c>
      <c r="C219" s="1">
        <f aca="true" t="shared" si="190" ref="C219:Z219">$J$13</f>
        <v>0.4</v>
      </c>
      <c r="D219" s="1">
        <f t="shared" si="190"/>
        <v>0.4</v>
      </c>
      <c r="E219" s="1">
        <f t="shared" si="190"/>
        <v>0.4</v>
      </c>
      <c r="F219" s="1">
        <f t="shared" si="190"/>
        <v>0.4</v>
      </c>
      <c r="G219" s="1">
        <f t="shared" si="190"/>
        <v>0.4</v>
      </c>
      <c r="H219" s="1">
        <f t="shared" si="190"/>
        <v>0.4</v>
      </c>
      <c r="I219" s="1">
        <f t="shared" si="190"/>
        <v>0.4</v>
      </c>
      <c r="J219" s="1">
        <f t="shared" si="190"/>
        <v>0.4</v>
      </c>
      <c r="K219" s="1">
        <f t="shared" si="190"/>
        <v>0.4</v>
      </c>
      <c r="L219" s="1">
        <f t="shared" si="190"/>
        <v>0.4</v>
      </c>
      <c r="M219" s="1">
        <f t="shared" si="190"/>
        <v>0.4</v>
      </c>
      <c r="N219" s="1">
        <f t="shared" si="190"/>
        <v>0.4</v>
      </c>
      <c r="O219" s="1">
        <f t="shared" si="190"/>
        <v>0.4</v>
      </c>
      <c r="P219" s="1">
        <f t="shared" si="190"/>
        <v>0.4</v>
      </c>
      <c r="Q219" s="1">
        <f t="shared" si="190"/>
        <v>0.4</v>
      </c>
      <c r="R219" s="1">
        <f t="shared" si="190"/>
        <v>0.4</v>
      </c>
      <c r="S219" s="1">
        <f t="shared" si="190"/>
        <v>0.4</v>
      </c>
      <c r="T219" s="18">
        <f t="shared" si="190"/>
        <v>0.4</v>
      </c>
      <c r="U219" s="1">
        <f t="shared" si="190"/>
        <v>0.4</v>
      </c>
      <c r="V219" s="1">
        <f t="shared" si="190"/>
        <v>0.4</v>
      </c>
      <c r="W219" s="1">
        <f t="shared" si="190"/>
        <v>0.4</v>
      </c>
      <c r="X219" s="1">
        <f t="shared" si="190"/>
        <v>0.4</v>
      </c>
      <c r="Y219" s="1">
        <f t="shared" si="190"/>
        <v>0.4</v>
      </c>
      <c r="Z219" s="1">
        <f t="shared" si="190"/>
        <v>0.4</v>
      </c>
    </row>
    <row r="220" spans="1:26" ht="12.75">
      <c r="A220" s="17" t="s">
        <v>186</v>
      </c>
      <c r="B220" s="1">
        <f aca="true" t="shared" si="191" ref="B220:Z220">B218*B105+B219*B106</f>
        <v>-0.025172710756310144</v>
      </c>
      <c r="C220" s="1">
        <f t="shared" si="191"/>
        <v>-0.07721234108629153</v>
      </c>
      <c r="D220" s="1">
        <f t="shared" si="191"/>
        <v>-0.09683049778693895</v>
      </c>
      <c r="E220" s="1">
        <f t="shared" si="191"/>
        <v>-0.0930315284412622</v>
      </c>
      <c r="F220" s="1">
        <f t="shared" si="191"/>
        <v>-0.07930883889387753</v>
      </c>
      <c r="G220" s="1">
        <f t="shared" si="191"/>
        <v>-0.06382565613714981</v>
      </c>
      <c r="H220" s="1">
        <f t="shared" si="191"/>
        <v>-0.049930887032411435</v>
      </c>
      <c r="I220" s="1">
        <f t="shared" si="191"/>
        <v>-0.0384747213927333</v>
      </c>
      <c r="J220" s="1">
        <f t="shared" si="191"/>
        <v>-0.029284878606594317</v>
      </c>
      <c r="K220" s="1">
        <f t="shared" si="191"/>
        <v>-0.02185145373592088</v>
      </c>
      <c r="L220" s="1">
        <f t="shared" si="191"/>
        <v>-0.015590044100999331</v>
      </c>
      <c r="M220" s="1">
        <f t="shared" si="191"/>
        <v>-0.009909192337062812</v>
      </c>
      <c r="N220" s="1">
        <f t="shared" si="191"/>
        <v>-0.004187024410143041</v>
      </c>
      <c r="O220" s="1">
        <f t="shared" si="191"/>
        <v>0.002297268866411837</v>
      </c>
      <c r="P220" s="1">
        <f t="shared" si="191"/>
        <v>0.010446811357386612</v>
      </c>
      <c r="Q220" s="1">
        <f t="shared" si="191"/>
        <v>0.021394014146570967</v>
      </c>
      <c r="R220" s="1">
        <f t="shared" si="191"/>
        <v>0.03642144426408607</v>
      </c>
      <c r="S220" s="1">
        <f t="shared" si="191"/>
        <v>0.056678669127181114</v>
      </c>
      <c r="T220" s="18">
        <f t="shared" si="191"/>
        <v>0.08267434143482914</v>
      </c>
      <c r="U220" s="1">
        <f t="shared" si="191"/>
        <v>0.11330230130276137</v>
      </c>
      <c r="V220" s="1">
        <f t="shared" si="191"/>
        <v>0.14355688863843727</v>
      </c>
      <c r="W220" s="1">
        <f t="shared" si="191"/>
        <v>0.1603949899967305</v>
      </c>
      <c r="X220" s="1">
        <f t="shared" si="191"/>
        <v>0.1408380269694076</v>
      </c>
      <c r="Y220" s="1">
        <f t="shared" si="191"/>
        <v>0.06702239027860028</v>
      </c>
      <c r="Z220" s="1">
        <f t="shared" si="191"/>
        <v>-0.03977335250669866</v>
      </c>
    </row>
    <row r="221" ht="12.75">
      <c r="A221" s="17"/>
    </row>
    <row r="222" ht="12.75">
      <c r="A222" s="42" t="s">
        <v>140</v>
      </c>
    </row>
    <row r="223" spans="1:256" ht="12.75">
      <c r="A223" s="6" t="s">
        <v>146</v>
      </c>
      <c r="B223" s="24">
        <f>B204+B218</f>
        <v>0.29161525291737034</v>
      </c>
      <c r="C223" s="24">
        <f aca="true" t="shared" si="192" ref="C223:S223">C204+C218</f>
        <v>0.2953195625873783</v>
      </c>
      <c r="D223" s="24">
        <f t="shared" si="192"/>
        <v>0.2992028072537829</v>
      </c>
      <c r="E223" s="24">
        <f t="shared" si="192"/>
        <v>0.30133627946969965</v>
      </c>
      <c r="F223" s="24">
        <f t="shared" si="192"/>
        <v>0.30200979251433696</v>
      </c>
      <c r="G223" s="24">
        <f t="shared" si="192"/>
        <v>0.3019707393310158</v>
      </c>
      <c r="H223" s="24">
        <f t="shared" si="192"/>
        <v>0.3016911689837793</v>
      </c>
      <c r="I223" s="24">
        <f t="shared" si="192"/>
        <v>0.3013832485753535</v>
      </c>
      <c r="J223" s="24">
        <f t="shared" si="192"/>
        <v>0.3011252539692462</v>
      </c>
      <c r="K223" s="24">
        <f t="shared" si="192"/>
        <v>0.30094024152395643</v>
      </c>
      <c r="L223" s="24">
        <f t="shared" si="192"/>
        <v>0.3008336068545243</v>
      </c>
      <c r="M223" s="24">
        <f t="shared" si="192"/>
        <v>0.3008104342348515</v>
      </c>
      <c r="N223" s="24">
        <f t="shared" si="192"/>
        <v>0.30088457295139365</v>
      </c>
      <c r="O223" s="24">
        <f t="shared" si="192"/>
        <v>0.3010841350871551</v>
      </c>
      <c r="P223" s="24">
        <f t="shared" si="192"/>
        <v>0.30145246652284585</v>
      </c>
      <c r="Q223" s="24">
        <f t="shared" si="192"/>
        <v>0.3020380249820983</v>
      </c>
      <c r="R223" s="24">
        <f t="shared" si="192"/>
        <v>0.30286652189886776</v>
      </c>
      <c r="S223" s="24">
        <f t="shared" si="192"/>
        <v>0.3039012116027001</v>
      </c>
      <c r="T223" s="61">
        <f aca="true" t="shared" si="193" ref="T223:Z223">T204+T218</f>
        <v>0.30498605254646716</v>
      </c>
      <c r="U223" s="24">
        <f t="shared" si="193"/>
        <v>0.30567798695388676</v>
      </c>
      <c r="V223" s="24">
        <f t="shared" si="193"/>
        <v>0.3048502623824906</v>
      </c>
      <c r="W223" s="24">
        <f t="shared" si="193"/>
        <v>0.30040460648989703</v>
      </c>
      <c r="X223" s="24">
        <f t="shared" si="193"/>
        <v>0.29090881941511687</v>
      </c>
      <c r="Y223" s="24">
        <f t="shared" si="193"/>
        <v>0.28061893994531595</v>
      </c>
      <c r="Z223" s="24">
        <f t="shared" si="193"/>
        <v>0.2788664415044608</v>
      </c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  <c r="IT223" s="36"/>
      <c r="IU223" s="36"/>
      <c r="IV223" s="36"/>
    </row>
    <row r="224" spans="1:256" ht="12.75">
      <c r="A224" s="6" t="s">
        <v>147</v>
      </c>
      <c r="B224" s="24">
        <f>B205+$M$10+B219</f>
        <v>0.498</v>
      </c>
      <c r="C224" s="24">
        <f aca="true" t="shared" si="194" ref="C224:S224">C205+$M$10+C219</f>
        <v>0.498</v>
      </c>
      <c r="D224" s="24">
        <f t="shared" si="194"/>
        <v>0.498</v>
      </c>
      <c r="E224" s="24">
        <f t="shared" si="194"/>
        <v>0.498</v>
      </c>
      <c r="F224" s="24">
        <f t="shared" si="194"/>
        <v>0.498</v>
      </c>
      <c r="G224" s="24">
        <f t="shared" si="194"/>
        <v>0.498</v>
      </c>
      <c r="H224" s="24">
        <f t="shared" si="194"/>
        <v>0.498</v>
      </c>
      <c r="I224" s="24">
        <f t="shared" si="194"/>
        <v>0.498</v>
      </c>
      <c r="J224" s="24">
        <f t="shared" si="194"/>
        <v>0.498</v>
      </c>
      <c r="K224" s="24">
        <f t="shared" si="194"/>
        <v>0.498</v>
      </c>
      <c r="L224" s="24">
        <f t="shared" si="194"/>
        <v>0.498</v>
      </c>
      <c r="M224" s="24">
        <f t="shared" si="194"/>
        <v>0.498</v>
      </c>
      <c r="N224" s="24">
        <f t="shared" si="194"/>
        <v>0.498</v>
      </c>
      <c r="O224" s="24">
        <f t="shared" si="194"/>
        <v>0.498</v>
      </c>
      <c r="P224" s="24">
        <f t="shared" si="194"/>
        <v>0.498</v>
      </c>
      <c r="Q224" s="24">
        <f t="shared" si="194"/>
        <v>0.498</v>
      </c>
      <c r="R224" s="24">
        <f t="shared" si="194"/>
        <v>0.498</v>
      </c>
      <c r="S224" s="24">
        <f t="shared" si="194"/>
        <v>0.498</v>
      </c>
      <c r="T224" s="61">
        <f aca="true" t="shared" si="195" ref="T224:Z224">T205+$M$10+T219</f>
        <v>0.498</v>
      </c>
      <c r="U224" s="24">
        <f t="shared" si="195"/>
        <v>0.498</v>
      </c>
      <c r="V224" s="24">
        <f t="shared" si="195"/>
        <v>0.498</v>
      </c>
      <c r="W224" s="24">
        <f t="shared" si="195"/>
        <v>0.498</v>
      </c>
      <c r="X224" s="24">
        <f t="shared" si="195"/>
        <v>0.498</v>
      </c>
      <c r="Y224" s="24">
        <f t="shared" si="195"/>
        <v>0.498</v>
      </c>
      <c r="Z224" s="24">
        <f t="shared" si="195"/>
        <v>0.498</v>
      </c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36"/>
      <c r="IR224" s="36"/>
      <c r="IS224" s="36"/>
      <c r="IT224" s="36"/>
      <c r="IU224" s="36"/>
      <c r="IV224" s="36"/>
    </row>
    <row r="225" spans="1:26" ht="12.75">
      <c r="A225" s="6" t="s">
        <v>143</v>
      </c>
      <c r="B225" s="1">
        <f>B206</f>
        <v>0</v>
      </c>
      <c r="C225" s="1">
        <f aca="true" t="shared" si="196" ref="C225:S225">C206</f>
        <v>0</v>
      </c>
      <c r="D225" s="1">
        <f t="shared" si="196"/>
        <v>0</v>
      </c>
      <c r="E225" s="1">
        <f t="shared" si="196"/>
        <v>0</v>
      </c>
      <c r="F225" s="1">
        <f t="shared" si="196"/>
        <v>0</v>
      </c>
      <c r="G225" s="1">
        <f t="shared" si="196"/>
        <v>0</v>
      </c>
      <c r="H225" s="1">
        <f t="shared" si="196"/>
        <v>0</v>
      </c>
      <c r="I225" s="1">
        <f t="shared" si="196"/>
        <v>0</v>
      </c>
      <c r="J225" s="1">
        <f t="shared" si="196"/>
        <v>0</v>
      </c>
      <c r="K225" s="1">
        <f t="shared" si="196"/>
        <v>0</v>
      </c>
      <c r="L225" s="1">
        <f t="shared" si="196"/>
        <v>0</v>
      </c>
      <c r="M225" s="1">
        <f t="shared" si="196"/>
        <v>0</v>
      </c>
      <c r="N225" s="1">
        <f t="shared" si="196"/>
        <v>0</v>
      </c>
      <c r="O225" s="1">
        <f t="shared" si="196"/>
        <v>0</v>
      </c>
      <c r="P225" s="1">
        <f t="shared" si="196"/>
        <v>0</v>
      </c>
      <c r="Q225" s="1">
        <f t="shared" si="196"/>
        <v>0</v>
      </c>
      <c r="R225" s="1">
        <f t="shared" si="196"/>
        <v>0</v>
      </c>
      <c r="S225" s="1">
        <f t="shared" si="196"/>
        <v>0</v>
      </c>
      <c r="T225" s="18">
        <f aca="true" t="shared" si="197" ref="T225:Z225">T206</f>
        <v>0</v>
      </c>
      <c r="U225" s="1">
        <f t="shared" si="197"/>
        <v>0</v>
      </c>
      <c r="V225" s="1">
        <f t="shared" si="197"/>
        <v>0</v>
      </c>
      <c r="W225" s="1">
        <f t="shared" si="197"/>
        <v>0</v>
      </c>
      <c r="X225" s="1">
        <f t="shared" si="197"/>
        <v>0</v>
      </c>
      <c r="Y225" s="1">
        <f t="shared" si="197"/>
        <v>0</v>
      </c>
      <c r="Z225" s="1">
        <f t="shared" si="197"/>
        <v>0</v>
      </c>
    </row>
    <row r="226" spans="1:26" ht="12.75">
      <c r="A226" s="6" t="s">
        <v>192</v>
      </c>
      <c r="B226" s="1">
        <f aca="true" t="shared" si="198" ref="B226:Z226">B223*B105+B224*B106-(B220+B209)</f>
        <v>0</v>
      </c>
      <c r="C226" s="1">
        <f t="shared" si="198"/>
        <v>0</v>
      </c>
      <c r="D226" s="1">
        <f t="shared" si="198"/>
        <v>0</v>
      </c>
      <c r="E226" s="1">
        <f t="shared" si="198"/>
        <v>0</v>
      </c>
      <c r="F226" s="1">
        <f t="shared" si="198"/>
        <v>0</v>
      </c>
      <c r="G226" s="1">
        <f t="shared" si="198"/>
        <v>0</v>
      </c>
      <c r="H226" s="1">
        <f t="shared" si="198"/>
        <v>0</v>
      </c>
      <c r="I226" s="1">
        <f t="shared" si="198"/>
        <v>0</v>
      </c>
      <c r="J226" s="1">
        <f t="shared" si="198"/>
        <v>0</v>
      </c>
      <c r="K226" s="1">
        <f t="shared" si="198"/>
        <v>0</v>
      </c>
      <c r="L226" s="1">
        <f t="shared" si="198"/>
        <v>0</v>
      </c>
      <c r="M226" s="1">
        <f t="shared" si="198"/>
        <v>0</v>
      </c>
      <c r="N226" s="1">
        <f t="shared" si="198"/>
        <v>0</v>
      </c>
      <c r="O226" s="1">
        <f t="shared" si="198"/>
        <v>0</v>
      </c>
      <c r="P226" s="1">
        <f t="shared" si="198"/>
        <v>0</v>
      </c>
      <c r="Q226" s="1">
        <f t="shared" si="198"/>
        <v>0</v>
      </c>
      <c r="R226" s="1">
        <f t="shared" si="198"/>
        <v>0</v>
      </c>
      <c r="S226" s="1">
        <f t="shared" si="198"/>
        <v>0</v>
      </c>
      <c r="T226" s="18">
        <f t="shared" si="198"/>
        <v>0</v>
      </c>
      <c r="U226" s="1">
        <f t="shared" si="198"/>
        <v>0</v>
      </c>
      <c r="V226" s="1">
        <f t="shared" si="198"/>
        <v>0</v>
      </c>
      <c r="W226" s="1">
        <f t="shared" si="198"/>
        <v>0</v>
      </c>
      <c r="X226" s="1">
        <f t="shared" si="198"/>
        <v>0</v>
      </c>
      <c r="Y226" s="1">
        <f t="shared" si="198"/>
        <v>0</v>
      </c>
      <c r="Z226" s="1">
        <f t="shared" si="198"/>
        <v>0</v>
      </c>
    </row>
    <row r="227" spans="1:26" ht="12.75">
      <c r="A227" s="6" t="s">
        <v>193</v>
      </c>
      <c r="B227" s="1">
        <f>-B238</f>
        <v>0</v>
      </c>
      <c r="C227" s="1">
        <f aca="true" t="shared" si="199" ref="C227:S227">-C238</f>
        <v>0</v>
      </c>
      <c r="D227" s="1">
        <f t="shared" si="199"/>
        <v>0</v>
      </c>
      <c r="E227" s="1">
        <f t="shared" si="199"/>
        <v>0</v>
      </c>
      <c r="F227" s="1">
        <f t="shared" si="199"/>
        <v>0</v>
      </c>
      <c r="G227" s="1">
        <f t="shared" si="199"/>
        <v>0</v>
      </c>
      <c r="H227" s="1">
        <f t="shared" si="199"/>
        <v>0</v>
      </c>
      <c r="I227" s="1">
        <f t="shared" si="199"/>
        <v>0</v>
      </c>
      <c r="J227" s="1">
        <f t="shared" si="199"/>
        <v>0</v>
      </c>
      <c r="K227" s="1">
        <f t="shared" si="199"/>
        <v>0</v>
      </c>
      <c r="L227" s="1">
        <f t="shared" si="199"/>
        <v>0</v>
      </c>
      <c r="M227" s="1">
        <f t="shared" si="199"/>
        <v>0</v>
      </c>
      <c r="N227" s="1">
        <f t="shared" si="199"/>
        <v>0</v>
      </c>
      <c r="O227" s="1">
        <f t="shared" si="199"/>
        <v>0</v>
      </c>
      <c r="P227" s="1">
        <f t="shared" si="199"/>
        <v>0</v>
      </c>
      <c r="Q227" s="1">
        <f t="shared" si="199"/>
        <v>0</v>
      </c>
      <c r="R227" s="1">
        <f t="shared" si="199"/>
        <v>0</v>
      </c>
      <c r="S227" s="1">
        <f t="shared" si="199"/>
        <v>0</v>
      </c>
      <c r="T227" s="18">
        <f aca="true" t="shared" si="200" ref="T227:Z228">-T238</f>
        <v>0</v>
      </c>
      <c r="U227" s="1">
        <f t="shared" si="200"/>
        <v>0</v>
      </c>
      <c r="V227" s="1">
        <f t="shared" si="200"/>
        <v>0</v>
      </c>
      <c r="W227" s="1">
        <f t="shared" si="200"/>
        <v>0</v>
      </c>
      <c r="X227" s="1">
        <f t="shared" si="200"/>
        <v>0</v>
      </c>
      <c r="Y227" s="1">
        <f t="shared" si="200"/>
        <v>0</v>
      </c>
      <c r="Z227" s="1">
        <f t="shared" si="200"/>
        <v>0</v>
      </c>
    </row>
    <row r="228" spans="1:26" ht="12.75">
      <c r="A228" s="6" t="s">
        <v>194</v>
      </c>
      <c r="B228" s="1">
        <f>-B239</f>
        <v>114.95064554501266</v>
      </c>
      <c r="C228" s="1">
        <f aca="true" t="shared" si="201" ref="C228:S228">-C239</f>
        <v>81.60809866913131</v>
      </c>
      <c r="D228" s="1">
        <f t="shared" si="201"/>
        <v>51.3733157123579</v>
      </c>
      <c r="E228" s="1">
        <f t="shared" si="201"/>
        <v>38.29480932385354</v>
      </c>
      <c r="F228" s="1">
        <f t="shared" si="201"/>
        <v>36.009282708183505</v>
      </c>
      <c r="G228" s="1">
        <f t="shared" si="201"/>
        <v>37.80098495882844</v>
      </c>
      <c r="H228" s="1">
        <f t="shared" si="201"/>
        <v>40.472959180126544</v>
      </c>
      <c r="I228" s="1">
        <f t="shared" si="201"/>
        <v>42.88805994734173</v>
      </c>
      <c r="J228" s="1">
        <f t="shared" si="201"/>
        <v>44.74382126970223</v>
      </c>
      <c r="K228" s="1">
        <f t="shared" si="201"/>
        <v>46.014994875759506</v>
      </c>
      <c r="L228" s="1">
        <f t="shared" si="201"/>
        <v>46.734477064440604</v>
      </c>
      <c r="M228" s="1">
        <f t="shared" si="201"/>
        <v>46.905608918023965</v>
      </c>
      <c r="N228" s="1">
        <f t="shared" si="201"/>
        <v>46.458137600468795</v>
      </c>
      <c r="O228" s="1">
        <f t="shared" si="201"/>
        <v>45.21774429761745</v>
      </c>
      <c r="P228" s="1">
        <f t="shared" si="201"/>
        <v>42.89355636060323</v>
      </c>
      <c r="Q228" s="1">
        <f t="shared" si="201"/>
        <v>39.11915025479587</v>
      </c>
      <c r="R228" s="1">
        <f t="shared" si="201"/>
        <v>33.580399973216956</v>
      </c>
      <c r="S228" s="1">
        <f t="shared" si="201"/>
        <v>26.18931430706296</v>
      </c>
      <c r="T228" s="18">
        <f t="shared" si="200"/>
        <v>17.34991196690912</v>
      </c>
      <c r="U228" s="1">
        <f t="shared" si="200"/>
        <v>9.019983582752227</v>
      </c>
      <c r="V228" s="1">
        <f t="shared" si="200"/>
        <v>7.965582421084585</v>
      </c>
      <c r="W228" s="1">
        <f t="shared" si="200"/>
        <v>31.032326691639188</v>
      </c>
      <c r="X228" s="1">
        <f t="shared" si="200"/>
        <v>99.76384907960896</v>
      </c>
      <c r="Y228" s="1">
        <f t="shared" si="200"/>
        <v>190.8587243623812</v>
      </c>
      <c r="Z228" s="1">
        <f t="shared" si="200"/>
        <v>207.4424257636169</v>
      </c>
    </row>
    <row r="229" spans="1:26" ht="12.75">
      <c r="A229" s="6" t="s">
        <v>195</v>
      </c>
      <c r="B229" s="1">
        <f>B223+B227</f>
        <v>0.29161525291737034</v>
      </c>
      <c r="C229" s="1">
        <f aca="true" t="shared" si="202" ref="C229:S229">C223+C227</f>
        <v>0.2953195625873783</v>
      </c>
      <c r="D229" s="1">
        <f t="shared" si="202"/>
        <v>0.2992028072537829</v>
      </c>
      <c r="E229" s="1">
        <f t="shared" si="202"/>
        <v>0.30133627946969965</v>
      </c>
      <c r="F229" s="1">
        <f t="shared" si="202"/>
        <v>0.30200979251433696</v>
      </c>
      <c r="G229" s="1">
        <f t="shared" si="202"/>
        <v>0.3019707393310158</v>
      </c>
      <c r="H229" s="1">
        <f t="shared" si="202"/>
        <v>0.3016911689837793</v>
      </c>
      <c r="I229" s="1">
        <f t="shared" si="202"/>
        <v>0.3013832485753535</v>
      </c>
      <c r="J229" s="1">
        <f t="shared" si="202"/>
        <v>0.3011252539692462</v>
      </c>
      <c r="K229" s="1">
        <f t="shared" si="202"/>
        <v>0.30094024152395643</v>
      </c>
      <c r="L229" s="1">
        <f t="shared" si="202"/>
        <v>0.3008336068545243</v>
      </c>
      <c r="M229" s="1">
        <f t="shared" si="202"/>
        <v>0.3008104342348515</v>
      </c>
      <c r="N229" s="1">
        <f t="shared" si="202"/>
        <v>0.30088457295139365</v>
      </c>
      <c r="O229" s="1">
        <f t="shared" si="202"/>
        <v>0.3010841350871551</v>
      </c>
      <c r="P229" s="1">
        <f t="shared" si="202"/>
        <v>0.30145246652284585</v>
      </c>
      <c r="Q229" s="1">
        <f t="shared" si="202"/>
        <v>0.3020380249820983</v>
      </c>
      <c r="R229" s="1">
        <f t="shared" si="202"/>
        <v>0.30286652189886776</v>
      </c>
      <c r="S229" s="1">
        <f t="shared" si="202"/>
        <v>0.3039012116027001</v>
      </c>
      <c r="T229" s="18">
        <f aca="true" t="shared" si="203" ref="T229:Z230">T223+T227</f>
        <v>0.30498605254646716</v>
      </c>
      <c r="U229" s="1">
        <f t="shared" si="203"/>
        <v>0.30567798695388676</v>
      </c>
      <c r="V229" s="1">
        <f t="shared" si="203"/>
        <v>0.3048502623824906</v>
      </c>
      <c r="W229" s="1">
        <f t="shared" si="203"/>
        <v>0.30040460648989703</v>
      </c>
      <c r="X229" s="1">
        <f t="shared" si="203"/>
        <v>0.29090881941511687</v>
      </c>
      <c r="Y229" s="1">
        <f t="shared" si="203"/>
        <v>0.28061893994531595</v>
      </c>
      <c r="Z229" s="1">
        <f t="shared" si="203"/>
        <v>0.2788664415044608</v>
      </c>
    </row>
    <row r="230" spans="1:26" ht="12.75">
      <c r="A230" s="6" t="s">
        <v>196</v>
      </c>
      <c r="B230" s="1">
        <f>B224+B228</f>
        <v>115.44864554501267</v>
      </c>
      <c r="C230" s="1">
        <f aca="true" t="shared" si="204" ref="C230:S230">C224+C228</f>
        <v>82.10609866913131</v>
      </c>
      <c r="D230" s="1">
        <f t="shared" si="204"/>
        <v>51.8713157123579</v>
      </c>
      <c r="E230" s="1">
        <f t="shared" si="204"/>
        <v>38.79280932385354</v>
      </c>
      <c r="F230" s="1">
        <f t="shared" si="204"/>
        <v>36.5072827081835</v>
      </c>
      <c r="G230" s="1">
        <f t="shared" si="204"/>
        <v>38.298984958828434</v>
      </c>
      <c r="H230" s="1">
        <f t="shared" si="204"/>
        <v>40.97095918012654</v>
      </c>
      <c r="I230" s="1">
        <f t="shared" si="204"/>
        <v>43.38605994734173</v>
      </c>
      <c r="J230" s="1">
        <f t="shared" si="204"/>
        <v>45.24182126970223</v>
      </c>
      <c r="K230" s="1">
        <f t="shared" si="204"/>
        <v>46.5129948757595</v>
      </c>
      <c r="L230" s="1">
        <f t="shared" si="204"/>
        <v>47.2324770644406</v>
      </c>
      <c r="M230" s="1">
        <f t="shared" si="204"/>
        <v>47.40360891802396</v>
      </c>
      <c r="N230" s="1">
        <f t="shared" si="204"/>
        <v>46.95613760046879</v>
      </c>
      <c r="O230" s="1">
        <f t="shared" si="204"/>
        <v>45.71574429761745</v>
      </c>
      <c r="P230" s="1">
        <f t="shared" si="204"/>
        <v>43.391556360603225</v>
      </c>
      <c r="Q230" s="1">
        <f t="shared" si="204"/>
        <v>39.61715025479587</v>
      </c>
      <c r="R230" s="1">
        <f t="shared" si="204"/>
        <v>34.07839997321695</v>
      </c>
      <c r="S230" s="1">
        <f t="shared" si="204"/>
        <v>26.687314307062962</v>
      </c>
      <c r="T230" s="18">
        <f t="shared" si="203"/>
        <v>17.84791196690912</v>
      </c>
      <c r="U230" s="1">
        <f t="shared" si="203"/>
        <v>9.517983582752226</v>
      </c>
      <c r="V230" s="1">
        <f t="shared" si="203"/>
        <v>8.463582421084585</v>
      </c>
      <c r="W230" s="1">
        <f t="shared" si="203"/>
        <v>31.53032669163919</v>
      </c>
      <c r="X230" s="1">
        <f t="shared" si="203"/>
        <v>100.26184907960896</v>
      </c>
      <c r="Y230" s="1">
        <f t="shared" si="203"/>
        <v>191.3567243623812</v>
      </c>
      <c r="Z230" s="1">
        <f t="shared" si="203"/>
        <v>207.9404257636169</v>
      </c>
    </row>
    <row r="231" spans="1:26" ht="12.75">
      <c r="A231" s="6" t="s">
        <v>192</v>
      </c>
      <c r="B231" s="1">
        <f>B229*B105+B230*B106-(B220+B209)</f>
        <v>0</v>
      </c>
      <c r="C231" s="1">
        <f aca="true" t="shared" si="205" ref="C231:Z231">C229*C105+C230*C106-(C220+C209)</f>
        <v>0</v>
      </c>
      <c r="D231" s="1">
        <f t="shared" si="205"/>
        <v>0</v>
      </c>
      <c r="E231" s="1">
        <f t="shared" si="205"/>
        <v>0</v>
      </c>
      <c r="F231" s="1">
        <f t="shared" si="205"/>
        <v>0</v>
      </c>
      <c r="G231" s="1">
        <f t="shared" si="205"/>
        <v>0</v>
      </c>
      <c r="H231" s="1">
        <f t="shared" si="205"/>
        <v>0</v>
      </c>
      <c r="I231" s="1">
        <f t="shared" si="205"/>
        <v>0</v>
      </c>
      <c r="J231" s="1">
        <f t="shared" si="205"/>
        <v>0</v>
      </c>
      <c r="K231" s="1">
        <f t="shared" si="205"/>
        <v>0</v>
      </c>
      <c r="L231" s="1">
        <f t="shared" si="205"/>
        <v>0</v>
      </c>
      <c r="M231" s="1">
        <f t="shared" si="205"/>
        <v>0</v>
      </c>
      <c r="N231" s="1">
        <f t="shared" si="205"/>
        <v>0</v>
      </c>
      <c r="O231" s="1">
        <f t="shared" si="205"/>
        <v>0</v>
      </c>
      <c r="P231" s="1">
        <f t="shared" si="205"/>
        <v>0</v>
      </c>
      <c r="Q231" s="1">
        <f t="shared" si="205"/>
        <v>0</v>
      </c>
      <c r="R231" s="1">
        <f t="shared" si="205"/>
        <v>0</v>
      </c>
      <c r="S231" s="1">
        <f t="shared" si="205"/>
        <v>0</v>
      </c>
      <c r="T231" s="18">
        <f t="shared" si="205"/>
        <v>0</v>
      </c>
      <c r="U231" s="1">
        <f t="shared" si="205"/>
        <v>0</v>
      </c>
      <c r="V231" s="1">
        <f t="shared" si="205"/>
        <v>0</v>
      </c>
      <c r="W231" s="1">
        <f t="shared" si="205"/>
        <v>0</v>
      </c>
      <c r="X231" s="1">
        <f t="shared" si="205"/>
        <v>0</v>
      </c>
      <c r="Y231" s="1">
        <f t="shared" si="205"/>
        <v>0</v>
      </c>
      <c r="Z231" s="1">
        <f t="shared" si="205"/>
        <v>0</v>
      </c>
    </row>
    <row r="233" ht="12.75">
      <c r="A233" s="42" t="s">
        <v>145</v>
      </c>
    </row>
    <row r="234" spans="1:26" ht="12.75">
      <c r="A234" s="6" t="s">
        <v>148</v>
      </c>
      <c r="B234" s="1">
        <f aca="true" t="shared" si="206" ref="B234:Z234">B188+B223</f>
        <v>-0.8065681388456372</v>
      </c>
      <c r="C234" s="1">
        <f t="shared" si="206"/>
        <v>-1.2673360288714983</v>
      </c>
      <c r="D234" s="1">
        <f t="shared" si="206"/>
        <v>-0.9896472642112528</v>
      </c>
      <c r="E234" s="1">
        <f t="shared" si="206"/>
        <v>-0.17897592014130237</v>
      </c>
      <c r="F234" s="1">
        <f t="shared" si="206"/>
        <v>0.46361433088198417</v>
      </c>
      <c r="G234" s="1">
        <f t="shared" si="206"/>
        <v>0.7749698700219367</v>
      </c>
      <c r="H234" s="1">
        <f t="shared" si="206"/>
        <v>0.8608810503451751</v>
      </c>
      <c r="I234" s="1">
        <f t="shared" si="206"/>
        <v>0.8399714616765418</v>
      </c>
      <c r="J234" s="1">
        <f t="shared" si="206"/>
        <v>0.7851931623378436</v>
      </c>
      <c r="K234" s="1">
        <f t="shared" si="206"/>
        <v>0.7335345506468196</v>
      </c>
      <c r="L234" s="1">
        <f t="shared" si="206"/>
        <v>0.7030633361332874</v>
      </c>
      <c r="M234" s="1">
        <f t="shared" si="206"/>
        <v>0.7047953678365428</v>
      </c>
      <c r="N234" s="1">
        <f t="shared" si="206"/>
        <v>0.7497684359452804</v>
      </c>
      <c r="O234" s="1">
        <f t="shared" si="206"/>
        <v>0.8526517849449979</v>
      </c>
      <c r="P234" s="1">
        <f t="shared" si="206"/>
        <v>1.030836095647579</v>
      </c>
      <c r="Q234" s="1">
        <f t="shared" si="206"/>
        <v>1.2944275450711678</v>
      </c>
      <c r="R234" s="1">
        <f t="shared" si="206"/>
        <v>1.6221626664677775</v>
      </c>
      <c r="S234" s="1">
        <f t="shared" si="206"/>
        <v>1.926239169689509</v>
      </c>
      <c r="T234" s="18">
        <f t="shared" si="206"/>
        <v>2.010813718876043</v>
      </c>
      <c r="U234" s="1">
        <f t="shared" si="206"/>
        <v>1.521328945069853</v>
      </c>
      <c r="V234" s="1">
        <f t="shared" si="206"/>
        <v>0.004458470829790007</v>
      </c>
      <c r="W234" s="1">
        <f t="shared" si="206"/>
        <v>-2.4414830956452893</v>
      </c>
      <c r="X234" s="1">
        <f t="shared" si="206"/>
        <v>-3.9416228870905927</v>
      </c>
      <c r="Y234" s="1">
        <f t="shared" si="206"/>
        <v>-2.8329959557682614</v>
      </c>
      <c r="Z234" s="1">
        <f t="shared" si="206"/>
        <v>-2.486870022466687</v>
      </c>
    </row>
    <row r="235" spans="1:26" ht="12.75">
      <c r="A235" s="6" t="s">
        <v>149</v>
      </c>
      <c r="B235" s="1">
        <f aca="true" t="shared" si="207" ref="B235:Z235">B189+B224+$M$9</f>
        <v>21.349424942259652</v>
      </c>
      <c r="C235" s="1">
        <f t="shared" si="207"/>
        <v>15.296641163105242</v>
      </c>
      <c r="D235" s="1">
        <f t="shared" si="207"/>
        <v>9.777275825133113</v>
      </c>
      <c r="E235" s="1">
        <f t="shared" si="207"/>
        <v>7.4644854251589</v>
      </c>
      <c r="F235" s="1">
        <f t="shared" si="207"/>
        <v>7.187433706559918</v>
      </c>
      <c r="G235" s="1">
        <f t="shared" si="207"/>
        <v>7.642864155402379</v>
      </c>
      <c r="H235" s="1">
        <f t="shared" si="207"/>
        <v>8.215452237105746</v>
      </c>
      <c r="I235" s="1">
        <f t="shared" si="207"/>
        <v>8.702894398629898</v>
      </c>
      <c r="J235" s="1">
        <f t="shared" si="207"/>
        <v>9.06471302399854</v>
      </c>
      <c r="K235" s="1">
        <f t="shared" si="207"/>
        <v>9.308786412704125</v>
      </c>
      <c r="L235" s="1">
        <f t="shared" si="207"/>
        <v>9.44961427636658</v>
      </c>
      <c r="M235" s="1">
        <f t="shared" si="207"/>
        <v>9.49365533446976</v>
      </c>
      <c r="N235" s="1">
        <f t="shared" si="207"/>
        <v>9.432881467262966</v>
      </c>
      <c r="O235" s="1">
        <f t="shared" si="207"/>
        <v>9.240006121815483</v>
      </c>
      <c r="P235" s="1">
        <f t="shared" si="207"/>
        <v>8.865130838644529</v>
      </c>
      <c r="Q235" s="1">
        <f t="shared" si="207"/>
        <v>8.238530556973876</v>
      </c>
      <c r="R235" s="1">
        <f t="shared" si="207"/>
        <v>7.284953775777277</v>
      </c>
      <c r="S235" s="1">
        <f t="shared" si="207"/>
        <v>5.946935327484776</v>
      </c>
      <c r="T235" s="18">
        <f t="shared" si="207"/>
        <v>4.236430575972232</v>
      </c>
      <c r="U235" s="1">
        <f t="shared" si="207"/>
        <v>2.458618853796909</v>
      </c>
      <c r="V235" s="1">
        <f t="shared" si="207"/>
        <v>1.895295960851704</v>
      </c>
      <c r="W235" s="1">
        <f t="shared" si="207"/>
        <v>5.870647481811738</v>
      </c>
      <c r="X235" s="1">
        <f t="shared" si="207"/>
        <v>18.493752535793973</v>
      </c>
      <c r="Y235" s="1">
        <f t="shared" si="207"/>
        <v>35.14924652445402</v>
      </c>
      <c r="Z235" s="1">
        <f t="shared" si="207"/>
        <v>38.156009357163086</v>
      </c>
    </row>
    <row r="236" spans="1:256" ht="12.75">
      <c r="A236" s="6" t="s">
        <v>150</v>
      </c>
      <c r="B236" s="24">
        <f aca="true" t="shared" si="208" ref="B236:Z236">B190+B225-B188*(B174-B86)-B223*(B104-B86)+(B189+$M$9)*(B173-B85)+B224*(B103-B85)</f>
        <v>342.9291942967482</v>
      </c>
      <c r="C236" s="24">
        <f t="shared" si="208"/>
        <v>244.18314436707735</v>
      </c>
      <c r="D236" s="24">
        <f t="shared" si="208"/>
        <v>154.10148483577575</v>
      </c>
      <c r="E236" s="24">
        <f t="shared" si="208"/>
        <v>114.75673287056945</v>
      </c>
      <c r="F236" s="24">
        <f t="shared" si="208"/>
        <v>107.44285882011519</v>
      </c>
      <c r="G236" s="24">
        <f t="shared" si="208"/>
        <v>112.11048082406887</v>
      </c>
      <c r="H236" s="24">
        <f t="shared" si="208"/>
        <v>119.27937824378306</v>
      </c>
      <c r="I236" s="24">
        <f t="shared" si="208"/>
        <v>125.66913638187647</v>
      </c>
      <c r="J236" s="24">
        <f t="shared" si="208"/>
        <v>130.46723244209704</v>
      </c>
      <c r="K236" s="24">
        <f t="shared" si="208"/>
        <v>133.6487389187118</v>
      </c>
      <c r="L236" s="24">
        <f t="shared" si="208"/>
        <v>135.33561822901703</v>
      </c>
      <c r="M236" s="24">
        <f t="shared" si="208"/>
        <v>135.55191882132286</v>
      </c>
      <c r="N236" s="24">
        <f t="shared" si="208"/>
        <v>134.10519037155603</v>
      </c>
      <c r="O236" s="24">
        <f t="shared" si="208"/>
        <v>130.50278336813773</v>
      </c>
      <c r="P236" s="24">
        <f t="shared" si="208"/>
        <v>123.91312811492175</v>
      </c>
      <c r="Q236" s="24">
        <f t="shared" si="208"/>
        <v>113.27023043633147</v>
      </c>
      <c r="R236" s="24">
        <f t="shared" si="208"/>
        <v>97.61518633650638</v>
      </c>
      <c r="S236" s="24">
        <f t="shared" si="208"/>
        <v>76.56716884430861</v>
      </c>
      <c r="T236" s="61">
        <f t="shared" si="208"/>
        <v>51.09872783478771</v>
      </c>
      <c r="U236" s="24">
        <f t="shared" si="208"/>
        <v>26.781566669450378</v>
      </c>
      <c r="V236" s="24">
        <f t="shared" si="208"/>
        <v>23.816032041528917</v>
      </c>
      <c r="W236" s="24">
        <f t="shared" si="208"/>
        <v>93.09055158674661</v>
      </c>
      <c r="X236" s="24">
        <f t="shared" si="208"/>
        <v>298.83124097818467</v>
      </c>
      <c r="Y236" s="24">
        <f t="shared" si="208"/>
        <v>569.7165881911324</v>
      </c>
      <c r="Z236" s="24">
        <f t="shared" si="208"/>
        <v>618.8574548041466</v>
      </c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  <c r="IP236" s="36"/>
      <c r="IQ236" s="36"/>
      <c r="IR236" s="36"/>
      <c r="IS236" s="36"/>
      <c r="IT236" s="36"/>
      <c r="IU236" s="36"/>
      <c r="IV236" s="36"/>
    </row>
    <row r="237" spans="1:256" ht="12.75">
      <c r="A237" s="6" t="s">
        <v>197</v>
      </c>
      <c r="B237" s="24">
        <f aca="true" t="shared" si="209" ref="B237:Z237">B234*B87+B235*B88+B236*B98-(B220+B209+B193)</f>
        <v>0</v>
      </c>
      <c r="C237" s="24">
        <f t="shared" si="209"/>
        <v>0</v>
      </c>
      <c r="D237" s="24">
        <f t="shared" si="209"/>
        <v>0</v>
      </c>
      <c r="E237" s="24">
        <f t="shared" si="209"/>
        <v>0</v>
      </c>
      <c r="F237" s="24">
        <f t="shared" si="209"/>
        <v>0</v>
      </c>
      <c r="G237" s="24">
        <f t="shared" si="209"/>
        <v>0</v>
      </c>
      <c r="H237" s="24">
        <f t="shared" si="209"/>
        <v>0</v>
      </c>
      <c r="I237" s="24">
        <f t="shared" si="209"/>
        <v>0</v>
      </c>
      <c r="J237" s="24">
        <f t="shared" si="209"/>
        <v>0</v>
      </c>
      <c r="K237" s="24">
        <f t="shared" si="209"/>
        <v>0</v>
      </c>
      <c r="L237" s="24">
        <f t="shared" si="209"/>
        <v>0</v>
      </c>
      <c r="M237" s="24">
        <f t="shared" si="209"/>
        <v>0</v>
      </c>
      <c r="N237" s="24">
        <f t="shared" si="209"/>
        <v>0</v>
      </c>
      <c r="O237" s="24">
        <f t="shared" si="209"/>
        <v>0</v>
      </c>
      <c r="P237" s="24">
        <f t="shared" si="209"/>
        <v>0</v>
      </c>
      <c r="Q237" s="24">
        <f t="shared" si="209"/>
        <v>0</v>
      </c>
      <c r="R237" s="24">
        <f t="shared" si="209"/>
        <v>0</v>
      </c>
      <c r="S237" s="24">
        <f t="shared" si="209"/>
        <v>0</v>
      </c>
      <c r="T237" s="61">
        <f t="shared" si="209"/>
        <v>0</v>
      </c>
      <c r="U237" s="24">
        <f t="shared" si="209"/>
        <v>0</v>
      </c>
      <c r="V237" s="24">
        <f t="shared" si="209"/>
        <v>0</v>
      </c>
      <c r="W237" s="24">
        <f t="shared" si="209"/>
        <v>0</v>
      </c>
      <c r="X237" s="24">
        <f t="shared" si="209"/>
        <v>0</v>
      </c>
      <c r="Y237" s="24">
        <f t="shared" si="209"/>
        <v>0</v>
      </c>
      <c r="Z237" s="24">
        <f t="shared" si="209"/>
        <v>0</v>
      </c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  <c r="IT237" s="36"/>
      <c r="IU237" s="36"/>
      <c r="IV237" s="36"/>
    </row>
    <row r="238" spans="1:256" ht="12.75">
      <c r="A238" s="6" t="s">
        <v>198</v>
      </c>
      <c r="B238" s="24">
        <f aca="true" t="shared" si="210" ref="B238:Z238">B236*B106/((B103-B85)*B105+(B104-B86)*B106)</f>
        <v>0</v>
      </c>
      <c r="C238" s="24">
        <f t="shared" si="210"/>
        <v>0</v>
      </c>
      <c r="D238" s="24">
        <f t="shared" si="210"/>
        <v>0</v>
      </c>
      <c r="E238" s="24">
        <f t="shared" si="210"/>
        <v>0</v>
      </c>
      <c r="F238" s="24">
        <f t="shared" si="210"/>
        <v>0</v>
      </c>
      <c r="G238" s="24">
        <f t="shared" si="210"/>
        <v>0</v>
      </c>
      <c r="H238" s="24">
        <f t="shared" si="210"/>
        <v>0</v>
      </c>
      <c r="I238" s="24">
        <f t="shared" si="210"/>
        <v>0</v>
      </c>
      <c r="J238" s="24">
        <f t="shared" si="210"/>
        <v>0</v>
      </c>
      <c r="K238" s="24">
        <f t="shared" si="210"/>
        <v>0</v>
      </c>
      <c r="L238" s="24">
        <f t="shared" si="210"/>
        <v>0</v>
      </c>
      <c r="M238" s="24">
        <f t="shared" si="210"/>
        <v>0</v>
      </c>
      <c r="N238" s="24">
        <f t="shared" si="210"/>
        <v>0</v>
      </c>
      <c r="O238" s="24">
        <f t="shared" si="210"/>
        <v>0</v>
      </c>
      <c r="P238" s="24">
        <f t="shared" si="210"/>
        <v>0</v>
      </c>
      <c r="Q238" s="24">
        <f t="shared" si="210"/>
        <v>0</v>
      </c>
      <c r="R238" s="24">
        <f t="shared" si="210"/>
        <v>0</v>
      </c>
      <c r="S238" s="24">
        <f t="shared" si="210"/>
        <v>0</v>
      </c>
      <c r="T238" s="61">
        <f t="shared" si="210"/>
        <v>0</v>
      </c>
      <c r="U238" s="24">
        <f t="shared" si="210"/>
        <v>0</v>
      </c>
      <c r="V238" s="24">
        <f t="shared" si="210"/>
        <v>0</v>
      </c>
      <c r="W238" s="24">
        <f t="shared" si="210"/>
        <v>0</v>
      </c>
      <c r="X238" s="24">
        <f t="shared" si="210"/>
        <v>0</v>
      </c>
      <c r="Y238" s="24">
        <f t="shared" si="210"/>
        <v>0</v>
      </c>
      <c r="Z238" s="24">
        <f t="shared" si="210"/>
        <v>0</v>
      </c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  <c r="IV238" s="36"/>
    </row>
    <row r="239" spans="1:256" ht="12.75">
      <c r="A239" s="6" t="s">
        <v>199</v>
      </c>
      <c r="B239" s="24">
        <f aca="true" t="shared" si="211" ref="B239:Z239">-B236*B105/((B103-B85)*B105+(B104-B86)*B106)</f>
        <v>-114.95064554501266</v>
      </c>
      <c r="C239" s="24">
        <f t="shared" si="211"/>
        <v>-81.60809866913131</v>
      </c>
      <c r="D239" s="24">
        <f t="shared" si="211"/>
        <v>-51.3733157123579</v>
      </c>
      <c r="E239" s="24">
        <f t="shared" si="211"/>
        <v>-38.29480932385354</v>
      </c>
      <c r="F239" s="24">
        <f t="shared" si="211"/>
        <v>-36.009282708183505</v>
      </c>
      <c r="G239" s="24">
        <f t="shared" si="211"/>
        <v>-37.80098495882844</v>
      </c>
      <c r="H239" s="24">
        <f t="shared" si="211"/>
        <v>-40.472959180126544</v>
      </c>
      <c r="I239" s="24">
        <f t="shared" si="211"/>
        <v>-42.88805994734173</v>
      </c>
      <c r="J239" s="24">
        <f t="shared" si="211"/>
        <v>-44.74382126970223</v>
      </c>
      <c r="K239" s="24">
        <f t="shared" si="211"/>
        <v>-46.014994875759506</v>
      </c>
      <c r="L239" s="24">
        <f t="shared" si="211"/>
        <v>-46.734477064440604</v>
      </c>
      <c r="M239" s="24">
        <f t="shared" si="211"/>
        <v>-46.905608918023965</v>
      </c>
      <c r="N239" s="24">
        <f t="shared" si="211"/>
        <v>-46.458137600468795</v>
      </c>
      <c r="O239" s="24">
        <f t="shared" si="211"/>
        <v>-45.21774429761745</v>
      </c>
      <c r="P239" s="24">
        <f t="shared" si="211"/>
        <v>-42.89355636060323</v>
      </c>
      <c r="Q239" s="24">
        <f t="shared" si="211"/>
        <v>-39.11915025479587</v>
      </c>
      <c r="R239" s="24">
        <f t="shared" si="211"/>
        <v>-33.580399973216956</v>
      </c>
      <c r="S239" s="24">
        <f t="shared" si="211"/>
        <v>-26.18931430706296</v>
      </c>
      <c r="T239" s="61">
        <f t="shared" si="211"/>
        <v>-17.34991196690912</v>
      </c>
      <c r="U239" s="24">
        <f t="shared" si="211"/>
        <v>-9.019983582752227</v>
      </c>
      <c r="V239" s="24">
        <f t="shared" si="211"/>
        <v>-7.965582421084585</v>
      </c>
      <c r="W239" s="24">
        <f t="shared" si="211"/>
        <v>-31.032326691639188</v>
      </c>
      <c r="X239" s="24">
        <f t="shared" si="211"/>
        <v>-99.76384907960896</v>
      </c>
      <c r="Y239" s="24">
        <f t="shared" si="211"/>
        <v>-190.8587243623812</v>
      </c>
      <c r="Z239" s="24">
        <f t="shared" si="211"/>
        <v>-207.4424257636169</v>
      </c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  <c r="IV239" s="36"/>
    </row>
    <row r="240" spans="1:26" ht="12.75">
      <c r="A240" s="6" t="s">
        <v>197</v>
      </c>
      <c r="B240" s="1">
        <f aca="true" t="shared" si="212" ref="B240:Z240">B238*B87+B239*B88-B236*B98</f>
        <v>0</v>
      </c>
      <c r="C240" s="1">
        <f t="shared" si="212"/>
        <v>0</v>
      </c>
      <c r="D240" s="1">
        <f t="shared" si="212"/>
        <v>0</v>
      </c>
      <c r="E240" s="1">
        <f t="shared" si="212"/>
        <v>0</v>
      </c>
      <c r="F240" s="1">
        <f t="shared" si="212"/>
        <v>0</v>
      </c>
      <c r="G240" s="1">
        <f t="shared" si="212"/>
        <v>0</v>
      </c>
      <c r="H240" s="1">
        <f t="shared" si="212"/>
        <v>0</v>
      </c>
      <c r="I240" s="1">
        <f t="shared" si="212"/>
        <v>0</v>
      </c>
      <c r="J240" s="1">
        <f t="shared" si="212"/>
        <v>0</v>
      </c>
      <c r="K240" s="1">
        <f t="shared" si="212"/>
        <v>0</v>
      </c>
      <c r="L240" s="1">
        <f t="shared" si="212"/>
        <v>0</v>
      </c>
      <c r="M240" s="1">
        <f t="shared" si="212"/>
        <v>0</v>
      </c>
      <c r="N240" s="1">
        <f t="shared" si="212"/>
        <v>0</v>
      </c>
      <c r="O240" s="1">
        <f t="shared" si="212"/>
        <v>0</v>
      </c>
      <c r="P240" s="1">
        <f t="shared" si="212"/>
        <v>0</v>
      </c>
      <c r="Q240" s="1">
        <f t="shared" si="212"/>
        <v>0</v>
      </c>
      <c r="R240" s="1">
        <f t="shared" si="212"/>
        <v>0</v>
      </c>
      <c r="S240" s="1">
        <f t="shared" si="212"/>
        <v>0</v>
      </c>
      <c r="T240" s="18">
        <f t="shared" si="212"/>
        <v>0</v>
      </c>
      <c r="U240" s="1">
        <f t="shared" si="212"/>
        <v>0</v>
      </c>
      <c r="V240" s="1">
        <f t="shared" si="212"/>
        <v>0</v>
      </c>
      <c r="W240" s="1">
        <f t="shared" si="212"/>
        <v>0</v>
      </c>
      <c r="X240" s="1">
        <f t="shared" si="212"/>
        <v>0</v>
      </c>
      <c r="Y240" s="1">
        <f t="shared" si="212"/>
        <v>0</v>
      </c>
      <c r="Z240" s="1">
        <f t="shared" si="212"/>
        <v>0</v>
      </c>
    </row>
    <row r="241" spans="1:26" ht="12.75">
      <c r="A241" s="6" t="s">
        <v>195</v>
      </c>
      <c r="B241" s="1">
        <f aca="true" t="shared" si="213" ref="B241:S241">B234+B238</f>
        <v>-0.8065681388456372</v>
      </c>
      <c r="C241" s="1">
        <f t="shared" si="213"/>
        <v>-1.2673360288714983</v>
      </c>
      <c r="D241" s="1">
        <f t="shared" si="213"/>
        <v>-0.9896472642112528</v>
      </c>
      <c r="E241" s="1">
        <f t="shared" si="213"/>
        <v>-0.17897592014130237</v>
      </c>
      <c r="F241" s="1">
        <f t="shared" si="213"/>
        <v>0.46361433088198417</v>
      </c>
      <c r="G241" s="1">
        <f t="shared" si="213"/>
        <v>0.7749698700219367</v>
      </c>
      <c r="H241" s="1">
        <f t="shared" si="213"/>
        <v>0.8608810503451751</v>
      </c>
      <c r="I241" s="1">
        <f t="shared" si="213"/>
        <v>0.8399714616765418</v>
      </c>
      <c r="J241" s="1">
        <f t="shared" si="213"/>
        <v>0.7851931623378436</v>
      </c>
      <c r="K241" s="1">
        <f t="shared" si="213"/>
        <v>0.7335345506468196</v>
      </c>
      <c r="L241" s="1">
        <f t="shared" si="213"/>
        <v>0.7030633361332874</v>
      </c>
      <c r="M241" s="1">
        <f t="shared" si="213"/>
        <v>0.7047953678365428</v>
      </c>
      <c r="N241" s="1">
        <f t="shared" si="213"/>
        <v>0.7497684359452804</v>
      </c>
      <c r="O241" s="1">
        <f t="shared" si="213"/>
        <v>0.8526517849449979</v>
      </c>
      <c r="P241" s="1">
        <f t="shared" si="213"/>
        <v>1.030836095647579</v>
      </c>
      <c r="Q241" s="1">
        <f t="shared" si="213"/>
        <v>1.2944275450711678</v>
      </c>
      <c r="R241" s="1">
        <f t="shared" si="213"/>
        <v>1.6221626664677775</v>
      </c>
      <c r="S241" s="1">
        <f t="shared" si="213"/>
        <v>1.926239169689509</v>
      </c>
      <c r="T241" s="18">
        <f aca="true" t="shared" si="214" ref="T241:Z241">T234+T238</f>
        <v>2.010813718876043</v>
      </c>
      <c r="U241" s="1">
        <f t="shared" si="214"/>
        <v>1.521328945069853</v>
      </c>
      <c r="V241" s="1">
        <f t="shared" si="214"/>
        <v>0.004458470829790007</v>
      </c>
      <c r="W241" s="1">
        <f t="shared" si="214"/>
        <v>-2.4414830956452893</v>
      </c>
      <c r="X241" s="1">
        <f t="shared" si="214"/>
        <v>-3.9416228870905927</v>
      </c>
      <c r="Y241" s="1">
        <f t="shared" si="214"/>
        <v>-2.8329959557682614</v>
      </c>
      <c r="Z241" s="1">
        <f t="shared" si="214"/>
        <v>-2.486870022466687</v>
      </c>
    </row>
    <row r="242" spans="1:26" ht="12.75">
      <c r="A242" s="6" t="s">
        <v>200</v>
      </c>
      <c r="B242" s="1">
        <f aca="true" t="shared" si="215" ref="B242:S242">B235+B239</f>
        <v>-93.60122060275302</v>
      </c>
      <c r="C242" s="1">
        <f t="shared" si="215"/>
        <v>-66.31145750602607</v>
      </c>
      <c r="D242" s="1">
        <f t="shared" si="215"/>
        <v>-41.59603988722479</v>
      </c>
      <c r="E242" s="1">
        <f t="shared" si="215"/>
        <v>-30.830323898694644</v>
      </c>
      <c r="F242" s="1">
        <f t="shared" si="215"/>
        <v>-28.821849001623587</v>
      </c>
      <c r="G242" s="1">
        <f t="shared" si="215"/>
        <v>-30.15812080342606</v>
      </c>
      <c r="H242" s="1">
        <f t="shared" si="215"/>
        <v>-32.2575069430208</v>
      </c>
      <c r="I242" s="1">
        <f t="shared" si="215"/>
        <v>-34.185165548711836</v>
      </c>
      <c r="J242" s="1">
        <f t="shared" si="215"/>
        <v>-35.67910824570369</v>
      </c>
      <c r="K242" s="1">
        <f t="shared" si="215"/>
        <v>-36.70620846305538</v>
      </c>
      <c r="L242" s="1">
        <f t="shared" si="215"/>
        <v>-37.28486278807402</v>
      </c>
      <c r="M242" s="1">
        <f t="shared" si="215"/>
        <v>-37.41195358355421</v>
      </c>
      <c r="N242" s="1">
        <f t="shared" si="215"/>
        <v>-37.02525613320583</v>
      </c>
      <c r="O242" s="1">
        <f t="shared" si="215"/>
        <v>-35.97773817580197</v>
      </c>
      <c r="P242" s="1">
        <f t="shared" si="215"/>
        <v>-34.028425521958695</v>
      </c>
      <c r="Q242" s="1">
        <f t="shared" si="215"/>
        <v>-30.88061969782199</v>
      </c>
      <c r="R242" s="1">
        <f t="shared" si="215"/>
        <v>-26.29544619743968</v>
      </c>
      <c r="S242" s="1">
        <f t="shared" si="215"/>
        <v>-20.242378979578184</v>
      </c>
      <c r="T242" s="18">
        <f aca="true" t="shared" si="216" ref="T242:Z242">T235+T239</f>
        <v>-13.113481390936887</v>
      </c>
      <c r="U242" s="1">
        <f t="shared" si="216"/>
        <v>-6.561364728955318</v>
      </c>
      <c r="V242" s="1">
        <f t="shared" si="216"/>
        <v>-6.070286460232881</v>
      </c>
      <c r="W242" s="1">
        <f t="shared" si="216"/>
        <v>-25.16167920982745</v>
      </c>
      <c r="X242" s="1">
        <f t="shared" si="216"/>
        <v>-81.27009654381499</v>
      </c>
      <c r="Y242" s="1">
        <f t="shared" si="216"/>
        <v>-155.70947783792718</v>
      </c>
      <c r="Z242" s="1">
        <f t="shared" si="216"/>
        <v>-169.28641640645384</v>
      </c>
    </row>
    <row r="243" spans="1:26" ht="12.75">
      <c r="A243" s="1" t="s">
        <v>197</v>
      </c>
      <c r="B243" s="1">
        <f>B241*B87+B242*B88-(B220+B209+B193)</f>
        <v>0</v>
      </c>
      <c r="C243" s="1">
        <f aca="true" t="shared" si="217" ref="C243:Z243">C241*C87+C242*C88-(C220+C209+C193)</f>
        <v>0</v>
      </c>
      <c r="D243" s="1">
        <f t="shared" si="217"/>
        <v>0</v>
      </c>
      <c r="E243" s="1">
        <f t="shared" si="217"/>
        <v>0</v>
      </c>
      <c r="F243" s="1">
        <f t="shared" si="217"/>
        <v>0</v>
      </c>
      <c r="G243" s="1">
        <f t="shared" si="217"/>
        <v>0</v>
      </c>
      <c r="H243" s="1">
        <f t="shared" si="217"/>
        <v>0</v>
      </c>
      <c r="I243" s="1">
        <f t="shared" si="217"/>
        <v>0</v>
      </c>
      <c r="J243" s="1">
        <f t="shared" si="217"/>
        <v>0</v>
      </c>
      <c r="K243" s="1">
        <f t="shared" si="217"/>
        <v>0</v>
      </c>
      <c r="L243" s="1">
        <f t="shared" si="217"/>
        <v>0</v>
      </c>
      <c r="M243" s="1">
        <f t="shared" si="217"/>
        <v>0</v>
      </c>
      <c r="N243" s="1">
        <f t="shared" si="217"/>
        <v>0</v>
      </c>
      <c r="O243" s="1">
        <f t="shared" si="217"/>
        <v>0</v>
      </c>
      <c r="P243" s="1">
        <f t="shared" si="217"/>
        <v>0</v>
      </c>
      <c r="Q243" s="1">
        <f t="shared" si="217"/>
        <v>0</v>
      </c>
      <c r="R243" s="1">
        <f t="shared" si="217"/>
        <v>0</v>
      </c>
      <c r="S243" s="1">
        <f t="shared" si="217"/>
        <v>0</v>
      </c>
      <c r="T243" s="18">
        <f t="shared" si="217"/>
        <v>0</v>
      </c>
      <c r="U243" s="1">
        <f t="shared" si="217"/>
        <v>0</v>
      </c>
      <c r="V243" s="1">
        <f t="shared" si="217"/>
        <v>0</v>
      </c>
      <c r="W243" s="1">
        <f t="shared" si="217"/>
        <v>0</v>
      </c>
      <c r="X243" s="1">
        <f t="shared" si="217"/>
        <v>0</v>
      </c>
      <c r="Y243" s="1">
        <f t="shared" si="217"/>
        <v>0</v>
      </c>
      <c r="Z243" s="1">
        <f t="shared" si="217"/>
        <v>0</v>
      </c>
    </row>
    <row r="245" ht="12.75">
      <c r="A245" s="42" t="s">
        <v>208</v>
      </c>
    </row>
    <row r="246" spans="1:26" ht="12.75">
      <c r="A246" s="42" t="s">
        <v>201</v>
      </c>
      <c r="B246" s="1">
        <f aca="true" t="shared" si="218" ref="B246:Z246">-B77*(B62-$B$10)</f>
        <v>-0.03040708157359708</v>
      </c>
      <c r="C246" s="1">
        <f t="shared" si="218"/>
        <v>-0.09092285617014365</v>
      </c>
      <c r="D246" s="1">
        <f t="shared" si="218"/>
        <v>-0.10896846801474733</v>
      </c>
      <c r="E246" s="1">
        <f t="shared" si="218"/>
        <v>-0.09932702140102252</v>
      </c>
      <c r="F246" s="1">
        <f t="shared" si="218"/>
        <v>-0.08051250795967194</v>
      </c>
      <c r="G246" s="1">
        <f t="shared" si="218"/>
        <v>-0.062035006643920726</v>
      </c>
      <c r="H246" s="1">
        <f t="shared" si="218"/>
        <v>-0.04684188985636547</v>
      </c>
      <c r="I246" s="1">
        <f t="shared" si="218"/>
        <v>-0.03510396138755771</v>
      </c>
      <c r="J246" s="1">
        <f t="shared" si="218"/>
        <v>-0.02615425786426882</v>
      </c>
      <c r="K246" s="1">
        <f t="shared" si="218"/>
        <v>-0.01920467865837793</v>
      </c>
      <c r="L246" s="1">
        <f t="shared" si="218"/>
        <v>-0.013543073544740445</v>
      </c>
      <c r="M246" s="1">
        <f t="shared" si="218"/>
        <v>-0.00854096699239492</v>
      </c>
      <c r="N246" s="1">
        <f t="shared" si="218"/>
        <v>-0.003593481859951553</v>
      </c>
      <c r="O246" s="1">
        <f t="shared" si="218"/>
        <v>0.001970384732039058</v>
      </c>
      <c r="P246" s="1">
        <f t="shared" si="218"/>
        <v>0.008992245765545887</v>
      </c>
      <c r="Q246" s="1">
        <f t="shared" si="218"/>
        <v>0.01857702529783086</v>
      </c>
      <c r="R246" s="1">
        <f t="shared" si="218"/>
        <v>0.032118255088301996</v>
      </c>
      <c r="S246" s="1">
        <f t="shared" si="218"/>
        <v>0.051198121310058124</v>
      </c>
      <c r="T246" s="18">
        <f t="shared" si="218"/>
        <v>0.07729885996983696</v>
      </c>
      <c r="U246" s="1">
        <f t="shared" si="218"/>
        <v>0.11091007766844564</v>
      </c>
      <c r="V246" s="1">
        <f t="shared" si="218"/>
        <v>0.14863222395955877</v>
      </c>
      <c r="W246" s="1">
        <f t="shared" si="218"/>
        <v>0.17648114966981832</v>
      </c>
      <c r="X246" s="1">
        <f t="shared" si="218"/>
        <v>0.16366422262208924</v>
      </c>
      <c r="Y246" s="1">
        <f t="shared" si="218"/>
        <v>0.08061294205899071</v>
      </c>
      <c r="Z246" s="1">
        <f t="shared" si="218"/>
        <v>-0.0480437560274853</v>
      </c>
    </row>
    <row r="247" spans="1:256" ht="12.75">
      <c r="A247" s="42" t="s">
        <v>202</v>
      </c>
      <c r="B247" s="24">
        <f>B77*(B61-$B$9)</f>
        <v>-0.06892390832165152</v>
      </c>
      <c r="C247" s="24">
        <f>C77*(C61-$B$9)</f>
        <v>-0.22027130709717627</v>
      </c>
      <c r="D247" s="24">
        <f>D77*(D61-$B$9)</f>
        <v>-0.2977778789788365</v>
      </c>
      <c r="E247" s="24">
        <f>E77*(E61-$B$9)</f>
        <v>-0.31364396875631256</v>
      </c>
      <c r="F247" s="24">
        <f>F77*(F61-$B$9)</f>
        <v>-0.29409452551807125</v>
      </c>
      <c r="G247" s="24">
        <f>G77*(G61-$B$9)</f>
        <v>-0.2589537401655871</v>
      </c>
      <c r="H247" s="24">
        <f>H77*(H61-$B$9)</f>
        <v>-0.2194660926003585</v>
      </c>
      <c r="I247" s="24">
        <f>I77*(I61-$B$9)</f>
        <v>-0.1810685072071592</v>
      </c>
      <c r="J247" s="24">
        <f>J77*(J61-$B$9)</f>
        <v>-0.14580408424051483</v>
      </c>
      <c r="K247" s="24">
        <f>K77*(K61-$B$9)</f>
        <v>-0.11378363698498917</v>
      </c>
      <c r="L247" s="24">
        <f>L77*(L61-$B$9)</f>
        <v>-0.08399040630520407</v>
      </c>
      <c r="M247" s="24">
        <f>M77*(M61-$B$9)</f>
        <v>-0.05466405935743154</v>
      </c>
      <c r="N247" s="24">
        <f>N77*(N61-$B$9)</f>
        <v>-0.023405071510329882</v>
      </c>
      <c r="O247" s="24">
        <f>O77*(O61-$B$9)</f>
        <v>0.012866485372579813</v>
      </c>
      <c r="P247" s="24">
        <f>P77*(P61-$B$9)</f>
        <v>0.057868560794597276</v>
      </c>
      <c r="Q247" s="24">
        <f>Q77*(Q61-$B$9)</f>
        <v>0.11540633162676166</v>
      </c>
      <c r="R247" s="24">
        <f>R77*(R61-$B$9)</f>
        <v>0.18783296312894332</v>
      </c>
      <c r="S247" s="24">
        <f>S77*(S61-$B$9)</f>
        <v>0.27374391694427763</v>
      </c>
      <c r="T247" s="24">
        <f>T77*(T61-$B$9)</f>
        <v>0.36630401405378676</v>
      </c>
      <c r="U247" s="24">
        <f>U77*(U61-$B$9)</f>
        <v>0.45271446750381333</v>
      </c>
      <c r="V247" s="24">
        <f>V77*(V61-$B$9)</f>
        <v>0.5124026684713171</v>
      </c>
      <c r="W247" s="24">
        <f>W77*(W61-$B$9)</f>
        <v>0.5126603018955429</v>
      </c>
      <c r="X247" s="24">
        <f>X77*(X61-$B$9)</f>
        <v>0.410566648796753</v>
      </c>
      <c r="Y247" s="24">
        <f>Y77*(Y61-$B$9)</f>
        <v>0.18477433502080542</v>
      </c>
      <c r="Z247" s="24">
        <f>Z77*(Z61-$B$9)</f>
        <v>-0.10890106069046403</v>
      </c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  <c r="IQ247" s="36"/>
      <c r="IR247" s="36"/>
      <c r="IS247" s="36"/>
      <c r="IT247" s="36"/>
      <c r="IU247" s="36"/>
      <c r="IV247" s="36"/>
    </row>
    <row r="248" spans="1:26" ht="12.75">
      <c r="A248" s="42" t="s">
        <v>206</v>
      </c>
      <c r="B248" s="1">
        <f aca="true" t="shared" si="219" ref="B248:S248">SQRT((B61-$B$9)^2+(B62-$B$10)^2)</f>
        <v>1.238744849360242</v>
      </c>
      <c r="C248" s="1">
        <f t="shared" si="219"/>
        <v>1.310446087776345</v>
      </c>
      <c r="D248" s="1">
        <f t="shared" si="219"/>
        <v>1.454960186074552</v>
      </c>
      <c r="E248" s="1">
        <f t="shared" si="219"/>
        <v>1.6561255858252197</v>
      </c>
      <c r="F248" s="1">
        <f t="shared" si="219"/>
        <v>1.8935948593384395</v>
      </c>
      <c r="G248" s="1">
        <f t="shared" si="219"/>
        <v>2.146212750107478</v>
      </c>
      <c r="H248" s="1">
        <f t="shared" si="219"/>
        <v>2.395391053590067</v>
      </c>
      <c r="I248" s="1">
        <f t="shared" si="219"/>
        <v>2.6270531196226448</v>
      </c>
      <c r="J248" s="1">
        <f t="shared" si="219"/>
        <v>2.831876954970397</v>
      </c>
      <c r="K248" s="1">
        <f t="shared" si="219"/>
        <v>3.004292971103202</v>
      </c>
      <c r="L248" s="1">
        <f t="shared" si="219"/>
        <v>3.1409147738793215</v>
      </c>
      <c r="M248" s="1">
        <f t="shared" si="219"/>
        <v>3.2389351432718954</v>
      </c>
      <c r="N248" s="1">
        <f t="shared" si="219"/>
        <v>3.2947607664625638</v>
      </c>
      <c r="O248" s="1">
        <f t="shared" si="219"/>
        <v>3.303031134772363</v>
      </c>
      <c r="P248" s="1">
        <f t="shared" si="219"/>
        <v>3.256308347007497</v>
      </c>
      <c r="Q248" s="1">
        <f t="shared" si="219"/>
        <v>3.1461427494196763</v>
      </c>
      <c r="R248" s="1">
        <f t="shared" si="219"/>
        <v>2.9665246141821333</v>
      </c>
      <c r="S248" s="1">
        <f t="shared" si="219"/>
        <v>2.7197339546427344</v>
      </c>
      <c r="T248" s="18">
        <f aca="true" t="shared" si="220" ref="T248:Z248">SQRT((T61-$B$9)^2+(T62-$B$10)^2)</f>
        <v>2.4215824924984877</v>
      </c>
      <c r="U248" s="1">
        <f t="shared" si="220"/>
        <v>2.1012625542797934</v>
      </c>
      <c r="V248" s="1">
        <f t="shared" si="220"/>
        <v>1.7947795872533299</v>
      </c>
      <c r="W248" s="1">
        <f t="shared" si="220"/>
        <v>1.536103099606423</v>
      </c>
      <c r="X248" s="1">
        <f t="shared" si="220"/>
        <v>1.3502805659474277</v>
      </c>
      <c r="Y248" s="1">
        <f t="shared" si="220"/>
        <v>1.2503802044262735</v>
      </c>
      <c r="Z248" s="1">
        <f t="shared" si="220"/>
        <v>1.2387448493602424</v>
      </c>
    </row>
    <row r="249" spans="1:256" ht="12.75">
      <c r="A249" s="6" t="s">
        <v>151</v>
      </c>
      <c r="B249" s="24">
        <f aca="true" t="shared" si="221" ref="B249:Z249">B241*B87/B246+B165*B159/B246</f>
        <v>-2.930027621652575</v>
      </c>
      <c r="C249" s="24">
        <f t="shared" si="221"/>
        <v>-4.356983092740659</v>
      </c>
      <c r="D249" s="24">
        <f t="shared" si="221"/>
        <v>-3.076810531151079</v>
      </c>
      <c r="E249" s="24">
        <f t="shared" si="221"/>
        <v>-0.5004949026243487</v>
      </c>
      <c r="F249" s="24">
        <f t="shared" si="221"/>
        <v>1.0993656942581436</v>
      </c>
      <c r="G249" s="24">
        <f t="shared" si="221"/>
        <v>1.6331502847123966</v>
      </c>
      <c r="H249" s="24">
        <f t="shared" si="221"/>
        <v>1.631157296181265</v>
      </c>
      <c r="I249" s="24">
        <f t="shared" si="221"/>
        <v>1.4544281937970414</v>
      </c>
      <c r="J249" s="24">
        <f t="shared" si="221"/>
        <v>1.2630192483606153</v>
      </c>
      <c r="K249" s="24">
        <f t="shared" si="221"/>
        <v>1.113181814647605</v>
      </c>
      <c r="L249" s="24">
        <f t="shared" si="221"/>
        <v>1.0212049072531995</v>
      </c>
      <c r="M249" s="24">
        <f t="shared" si="221"/>
        <v>0.9935007023000875</v>
      </c>
      <c r="N249" s="24">
        <f t="shared" si="221"/>
        <v>1.0401054174227125</v>
      </c>
      <c r="O249" s="24">
        <f t="shared" si="221"/>
        <v>1.181415841915446</v>
      </c>
      <c r="P249" s="24">
        <f t="shared" si="221"/>
        <v>1.4504583922603616</v>
      </c>
      <c r="Q249" s="24">
        <f t="shared" si="221"/>
        <v>1.8858832386731006</v>
      </c>
      <c r="R249" s="24">
        <f t="shared" si="221"/>
        <v>2.5044188449459024</v>
      </c>
      <c r="S249" s="24">
        <f t="shared" si="221"/>
        <v>3.236419042098554</v>
      </c>
      <c r="T249" s="61">
        <f t="shared" si="221"/>
        <v>3.780231705121951</v>
      </c>
      <c r="U249" s="24">
        <f t="shared" si="221"/>
        <v>3.2762386368879928</v>
      </c>
      <c r="V249" s="24">
        <f t="shared" si="221"/>
        <v>-0.01241127684992448</v>
      </c>
      <c r="W249" s="24">
        <f t="shared" si="221"/>
        <v>-7.200400106006131</v>
      </c>
      <c r="X249" s="24">
        <f t="shared" si="221"/>
        <v>-13.159678126835473</v>
      </c>
      <c r="Y249" s="24">
        <f t="shared" si="221"/>
        <v>-10.196361583391251</v>
      </c>
      <c r="Z249" s="24">
        <f t="shared" si="221"/>
        <v>-9.034075989805084</v>
      </c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  <c r="IP249" s="36"/>
      <c r="IQ249" s="36"/>
      <c r="IR249" s="36"/>
      <c r="IS249" s="36"/>
      <c r="IT249" s="36"/>
      <c r="IU249" s="36"/>
      <c r="IV249" s="36"/>
    </row>
    <row r="250" spans="1:256" ht="12.75">
      <c r="A250" s="6" t="s">
        <v>152</v>
      </c>
      <c r="B250" s="24">
        <f aca="true" t="shared" si="222" ref="B250:Z250">(B242*B88+(B166+$M$8)*B160)/B247</f>
        <v>-358.5370451488773</v>
      </c>
      <c r="C250" s="24">
        <f t="shared" si="222"/>
        <v>-244.34958114935557</v>
      </c>
      <c r="D250" s="24">
        <f t="shared" si="222"/>
        <v>-142.82402514756672</v>
      </c>
      <c r="E250" s="24">
        <f t="shared" si="222"/>
        <v>-95.78157027687924</v>
      </c>
      <c r="F250" s="24">
        <f t="shared" si="222"/>
        <v>-78.79250069899585</v>
      </c>
      <c r="G250" s="24">
        <f t="shared" si="222"/>
        <v>-72.2206732420335</v>
      </c>
      <c r="H250" s="24">
        <f t="shared" si="222"/>
        <v>-68.59680542599277</v>
      </c>
      <c r="I250" s="24">
        <f t="shared" si="222"/>
        <v>-65.81509396269617</v>
      </c>
      <c r="J250" s="24">
        <f t="shared" si="222"/>
        <v>-63.40504419748533</v>
      </c>
      <c r="K250" s="24">
        <f t="shared" si="222"/>
        <v>-61.2874270963394</v>
      </c>
      <c r="L250" s="24">
        <f t="shared" si="222"/>
        <v>-59.43751104086426</v>
      </c>
      <c r="M250" s="24">
        <f t="shared" si="222"/>
        <v>-57.804890645089905</v>
      </c>
      <c r="N250" s="24">
        <f t="shared" si="222"/>
        <v>-56.28840346152109</v>
      </c>
      <c r="O250" s="24">
        <f t="shared" si="222"/>
        <v>-54.71180684113697</v>
      </c>
      <c r="P250" s="24">
        <f t="shared" si="222"/>
        <v>-52.79352253580875</v>
      </c>
      <c r="Q250" s="24">
        <f t="shared" si="222"/>
        <v>-50.12794882860995</v>
      </c>
      <c r="R250" s="24">
        <f t="shared" si="222"/>
        <v>-46.19281412469708</v>
      </c>
      <c r="S250" s="24">
        <f t="shared" si="222"/>
        <v>-40.35217729300825</v>
      </c>
      <c r="T250" s="61">
        <f t="shared" si="222"/>
        <v>-32.06041034357935</v>
      </c>
      <c r="U250" s="24">
        <f t="shared" si="222"/>
        <v>-22.936985645844313</v>
      </c>
      <c r="V250" s="24">
        <f t="shared" si="222"/>
        <v>-25.79358057849964</v>
      </c>
      <c r="W250" s="24">
        <f t="shared" si="222"/>
        <v>-86.73513712361787</v>
      </c>
      <c r="X250" s="24">
        <f t="shared" si="222"/>
        <v>-287.3569123169184</v>
      </c>
      <c r="Y250" s="24">
        <f t="shared" si="222"/>
        <v>-580.4269249307837</v>
      </c>
      <c r="Z250" s="24">
        <f t="shared" si="222"/>
        <v>-635.5933015695903</v>
      </c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  <c r="IQ250" s="36"/>
      <c r="IR250" s="36"/>
      <c r="IS250" s="36"/>
      <c r="IT250" s="36"/>
      <c r="IU250" s="36"/>
      <c r="IV250" s="36"/>
    </row>
    <row r="251" spans="1:26" ht="12.75">
      <c r="A251" s="6" t="s">
        <v>229</v>
      </c>
      <c r="B251" s="1">
        <f>B167</f>
        <v>0.8439388640723243</v>
      </c>
      <c r="C251" s="1">
        <f aca="true" t="shared" si="223" ref="C251:Y251">C167</f>
        <v>0.40481782290287466</v>
      </c>
      <c r="D251" s="1">
        <f t="shared" si="223"/>
        <v>-0.003347838294468852</v>
      </c>
      <c r="E251" s="1">
        <f t="shared" si="223"/>
        <v>-0.18358947008526783</v>
      </c>
      <c r="F251" s="1">
        <f t="shared" si="223"/>
        <v>-0.2137948039879607</v>
      </c>
      <c r="G251" s="1">
        <f t="shared" si="223"/>
        <v>-0.18692740820912782</v>
      </c>
      <c r="H251" s="1">
        <f t="shared" si="223"/>
        <v>-0.14869294368111832</v>
      </c>
      <c r="I251" s="1">
        <f t="shared" si="223"/>
        <v>-0.11498896339162884</v>
      </c>
      <c r="J251" s="1">
        <f t="shared" si="223"/>
        <v>-0.08954967612432548</v>
      </c>
      <c r="K251" s="1">
        <f t="shared" si="223"/>
        <v>-0.0722469133691419</v>
      </c>
      <c r="L251" s="1">
        <f t="shared" si="223"/>
        <v>-0.06226277404798436</v>
      </c>
      <c r="M251" s="1">
        <f t="shared" si="223"/>
        <v>-0.059253840543082824</v>
      </c>
      <c r="N251" s="1">
        <f t="shared" si="223"/>
        <v>-0.06387378906660773</v>
      </c>
      <c r="O251" s="1">
        <f t="shared" si="223"/>
        <v>-0.07814009491603381</v>
      </c>
      <c r="P251" s="1">
        <f t="shared" si="223"/>
        <v>-0.10566051317698848</v>
      </c>
      <c r="Q251" s="1">
        <f t="shared" si="223"/>
        <v>-0.15135220301809443</v>
      </c>
      <c r="R251" s="1">
        <f t="shared" si="223"/>
        <v>-0.22022356875659727</v>
      </c>
      <c r="S251" s="1">
        <f t="shared" si="223"/>
        <v>-0.3153706107979987</v>
      </c>
      <c r="T251" s="18">
        <f t="shared" si="223"/>
        <v>-0.4337685183705188</v>
      </c>
      <c r="U251" s="1">
        <f t="shared" si="223"/>
        <v>-0.5495346612036321</v>
      </c>
      <c r="V251" s="1">
        <f t="shared" si="223"/>
        <v>-0.5651163342011206</v>
      </c>
      <c r="W251" s="1">
        <f t="shared" si="223"/>
        <v>-0.24050313468681625</v>
      </c>
      <c r="X251" s="1">
        <f t="shared" si="223"/>
        <v>0.7029544552001248</v>
      </c>
      <c r="Y251" s="1">
        <f t="shared" si="223"/>
        <v>1.9105318445153132</v>
      </c>
      <c r="Z251" s="1">
        <f>Z167</f>
        <v>2.1272922803831715</v>
      </c>
    </row>
    <row r="252" spans="1:26" ht="12.75">
      <c r="A252" s="30" t="s">
        <v>197</v>
      </c>
      <c r="B252" s="30">
        <f aca="true" t="shared" si="224" ref="B252:Z252">B249*B246+B250*B247+B251*B77-(B220+B209+B193+B170)</f>
        <v>0</v>
      </c>
      <c r="C252" s="30">
        <f t="shared" si="224"/>
        <v>0</v>
      </c>
      <c r="D252" s="30">
        <f t="shared" si="224"/>
        <v>0</v>
      </c>
      <c r="E252" s="30">
        <f t="shared" si="224"/>
        <v>0</v>
      </c>
      <c r="F252" s="30">
        <f t="shared" si="224"/>
        <v>0</v>
      </c>
      <c r="G252" s="30">
        <f t="shared" si="224"/>
        <v>0</v>
      </c>
      <c r="H252" s="30">
        <f t="shared" si="224"/>
        <v>0</v>
      </c>
      <c r="I252" s="30">
        <f t="shared" si="224"/>
        <v>0</v>
      </c>
      <c r="J252" s="30">
        <f t="shared" si="224"/>
        <v>0</v>
      </c>
      <c r="K252" s="30">
        <f t="shared" si="224"/>
        <v>0</v>
      </c>
      <c r="L252" s="30">
        <f t="shared" si="224"/>
        <v>0</v>
      </c>
      <c r="M252" s="30">
        <f t="shared" si="224"/>
        <v>0</v>
      </c>
      <c r="N252" s="30">
        <f t="shared" si="224"/>
        <v>0</v>
      </c>
      <c r="O252" s="30">
        <f t="shared" si="224"/>
        <v>0</v>
      </c>
      <c r="P252" s="30">
        <f t="shared" si="224"/>
        <v>0</v>
      </c>
      <c r="Q252" s="30">
        <f t="shared" si="224"/>
        <v>0</v>
      </c>
      <c r="R252" s="30">
        <f t="shared" si="224"/>
        <v>0</v>
      </c>
      <c r="S252" s="30">
        <f t="shared" si="224"/>
        <v>0</v>
      </c>
      <c r="T252" s="18">
        <f t="shared" si="224"/>
        <v>0</v>
      </c>
      <c r="U252" s="30">
        <f t="shared" si="224"/>
        <v>0</v>
      </c>
      <c r="V252" s="30">
        <f t="shared" si="224"/>
        <v>0</v>
      </c>
      <c r="W252" s="30">
        <f t="shared" si="224"/>
        <v>0</v>
      </c>
      <c r="X252" s="30">
        <f t="shared" si="224"/>
        <v>0</v>
      </c>
      <c r="Y252" s="30">
        <f t="shared" si="224"/>
        <v>0</v>
      </c>
      <c r="Z252" s="30">
        <f t="shared" si="224"/>
        <v>0</v>
      </c>
    </row>
    <row r="253" spans="1:26" ht="12.75">
      <c r="A253" s="6" t="s">
        <v>198</v>
      </c>
      <c r="B253" s="1">
        <f>B251/B248*SIN(B71)</f>
        <v>-0.27499023227581365</v>
      </c>
      <c r="C253" s="1">
        <f>C251/C248*SIN(C71)</f>
        <v>-0.11786675090878271</v>
      </c>
      <c r="D253" s="1">
        <f>D251/D248*SIN(D71)</f>
        <v>0.0007907373600423449</v>
      </c>
      <c r="E253" s="1">
        <f>E251/E248*SIN(E71)</f>
        <v>0.033468113965242414</v>
      </c>
      <c r="F253" s="1">
        <f>F251/F248*SIN(F71)</f>
        <v>0.02981213083491735</v>
      </c>
      <c r="G253" s="1">
        <f>G251/G248*SIN(G71)</f>
        <v>0.020290719519380038</v>
      </c>
      <c r="H253" s="1">
        <f>H251/H248*SIN(H71)</f>
        <v>0.012957091248112815</v>
      </c>
      <c r="I253" s="1">
        <f>I251/I248*SIN(I71)</f>
        <v>0.00833083349345362</v>
      </c>
      <c r="J253" s="1">
        <f>J251/J248*SIN(J71)</f>
        <v>0.005583226737726904</v>
      </c>
      <c r="K253" s="1">
        <f>K251/K248*SIN(K71)</f>
        <v>0.004002254837602084</v>
      </c>
      <c r="L253" s="1">
        <f>L251/L248*SIN(L71)</f>
        <v>0.0031556306523170875</v>
      </c>
      <c r="M253" s="1">
        <f>M251/M248*SIN(M71)</f>
        <v>0.00282411257935579</v>
      </c>
      <c r="N253" s="1">
        <f>N251/N248*SIN(N71)</f>
        <v>0.0029420152017779473</v>
      </c>
      <c r="O253" s="1">
        <f>O251/O248*SIN(O71)</f>
        <v>0.0035811177724073685</v>
      </c>
      <c r="P253" s="1">
        <f>P251/P248*SIN(P71)</f>
        <v>0.004982320659530317</v>
      </c>
      <c r="Q253" s="1">
        <f>Q251/Q248*SIN(Q71)</f>
        <v>0.007645429769659063</v>
      </c>
      <c r="R253" s="1">
        <f>R251/R248*SIN(R71)</f>
        <v>0.012512321305773002</v>
      </c>
      <c r="S253" s="1">
        <f>S251/S248*SIN(S71)</f>
        <v>0.021317603343271405</v>
      </c>
      <c r="T253" s="1">
        <f>T251/T248*SIN(T71)</f>
        <v>0.036985329924338006</v>
      </c>
      <c r="U253" s="1">
        <f>U251/U248*SIN(U71)</f>
        <v>0.06223066646427828</v>
      </c>
      <c r="V253" s="1">
        <f>V251/V248*SIN(V71)</f>
        <v>0.08771737401082617</v>
      </c>
      <c r="W253" s="1">
        <f>W251/W248*SIN(W71)</f>
        <v>0.05096241670550028</v>
      </c>
      <c r="X253" s="1">
        <f>X251/X248*SIN(X71)</f>
        <v>-0.1927743102751675</v>
      </c>
      <c r="Y253" s="1">
        <f>Y251/Y248*SIN(Y71)</f>
        <v>-0.6109984468158165</v>
      </c>
      <c r="Z253" s="1">
        <f>Z251/Z248*SIN(Z71)</f>
        <v>-0.6931599233128592</v>
      </c>
    </row>
    <row r="254" spans="1:26" ht="12.75">
      <c r="A254" s="6" t="s">
        <v>205</v>
      </c>
      <c r="B254" s="1">
        <f>-B251/B248*COS(B71)</f>
        <v>-0.6233219558691669</v>
      </c>
      <c r="C254" s="1">
        <f>-C251/C248*COS(C71)</f>
        <v>-0.28554605936917565</v>
      </c>
      <c r="D254" s="1">
        <f>-D251/D248*COS(D71)</f>
        <v>0.0021608461437749803</v>
      </c>
      <c r="E254" s="1">
        <f>-E251/E248*COS(E71)</f>
        <v>0.10568193773239574</v>
      </c>
      <c r="F254" s="1">
        <f>-F251/F248*COS(F71)</f>
        <v>0.10889717256068203</v>
      </c>
      <c r="G254" s="1">
        <f>-G251/G248*COS(G71)</f>
        <v>0.08469988147747314</v>
      </c>
      <c r="H254" s="1">
        <f>-H251/H248*COS(H71)</f>
        <v>0.06070724721844653</v>
      </c>
      <c r="I254" s="1">
        <f>-I251/I248*COS(I71)</f>
        <v>0.04297097891025221</v>
      </c>
      <c r="J254" s="1">
        <f>-J251/J248*COS(J71)</f>
        <v>0.031125228856658534</v>
      </c>
      <c r="K254" s="1">
        <f>-K251/K248*COS(K71)</f>
        <v>0.023712508793500203</v>
      </c>
      <c r="L254" s="1">
        <f>-L251/L248*COS(L71)</f>
        <v>0.01957035083370715</v>
      </c>
      <c r="M254" s="1">
        <f>-M251/M248*COS(M71)</f>
        <v>0.0180749390329497</v>
      </c>
      <c r="N254" s="1">
        <f>-N251/N248*COS(N71)</f>
        <v>0.019161937882446634</v>
      </c>
      <c r="O254" s="1">
        <f>-O251/O248*COS(O71)</f>
        <v>0.02338446836648126</v>
      </c>
      <c r="P254" s="1">
        <f>-P251/P248*COS(P71)</f>
        <v>0.03206315012973907</v>
      </c>
      <c r="Q254" s="1">
        <f>-Q251/Q248*COS(Q71)</f>
        <v>0.0474958175101056</v>
      </c>
      <c r="R254" s="1">
        <f>-R251/R248*COS(R71)</f>
        <v>0.07317416154841934</v>
      </c>
      <c r="S254" s="1">
        <f>-S251/S248*COS(S71)</f>
        <v>0.113980046332386</v>
      </c>
      <c r="T254" s="1">
        <f>-T251/T248*COS(T71)</f>
        <v>0.17526616586163377</v>
      </c>
      <c r="U254" s="1">
        <f>-U251/U248*COS(U71)</f>
        <v>0.25401409522949425</v>
      </c>
      <c r="V254" s="1">
        <f>-V251/V248*COS(V71)</f>
        <v>0.3024015608262269</v>
      </c>
      <c r="W254" s="1">
        <f>-W251/W248*COS(W71)</f>
        <v>0.14804078499289353</v>
      </c>
      <c r="X254" s="1">
        <f>-X251/X248*COS(X71)</f>
        <v>-0.4835919621024051</v>
      </c>
      <c r="Y254" s="1">
        <f>-Y251/Y248*COS(Y71)</f>
        <v>-1.4004802309103435</v>
      </c>
      <c r="Z254" s="1">
        <f>-Z251/Z248*COS(Z71)</f>
        <v>-1.5711896220958756</v>
      </c>
    </row>
    <row r="255" spans="1:26" s="36" customFormat="1" ht="16.5" customHeight="1">
      <c r="A255" s="31" t="s">
        <v>197</v>
      </c>
      <c r="B255" s="31">
        <f aca="true" t="shared" si="225" ref="B255:Z255">B253*B246+B254*B247-B251*B77</f>
        <v>0</v>
      </c>
      <c r="C255" s="31">
        <f t="shared" si="225"/>
        <v>0</v>
      </c>
      <c r="D255" s="31">
        <f t="shared" si="225"/>
        <v>0</v>
      </c>
      <c r="E255" s="31">
        <f t="shared" si="225"/>
        <v>0</v>
      </c>
      <c r="F255" s="31">
        <f t="shared" si="225"/>
        <v>0</v>
      </c>
      <c r="G255" s="31">
        <f t="shared" si="225"/>
        <v>0</v>
      </c>
      <c r="H255" s="31">
        <f t="shared" si="225"/>
        <v>0</v>
      </c>
      <c r="I255" s="31">
        <f t="shared" si="225"/>
        <v>0</v>
      </c>
      <c r="J255" s="31">
        <f t="shared" si="225"/>
        <v>0</v>
      </c>
      <c r="K255" s="31">
        <f t="shared" si="225"/>
        <v>0</v>
      </c>
      <c r="L255" s="31">
        <f t="shared" si="225"/>
        <v>0</v>
      </c>
      <c r="M255" s="31">
        <f t="shared" si="225"/>
        <v>0</v>
      </c>
      <c r="N255" s="31">
        <f t="shared" si="225"/>
        <v>0</v>
      </c>
      <c r="O255" s="31">
        <f t="shared" si="225"/>
        <v>0</v>
      </c>
      <c r="P255" s="31">
        <f t="shared" si="225"/>
        <v>0</v>
      </c>
      <c r="Q255" s="31">
        <f t="shared" si="225"/>
        <v>0</v>
      </c>
      <c r="R255" s="31">
        <f t="shared" si="225"/>
        <v>0</v>
      </c>
      <c r="S255" s="31">
        <f t="shared" si="225"/>
        <v>0</v>
      </c>
      <c r="T255" s="61">
        <f t="shared" si="225"/>
        <v>0</v>
      </c>
      <c r="U255" s="31">
        <f t="shared" si="225"/>
        <v>0</v>
      </c>
      <c r="V255" s="31">
        <f t="shared" si="225"/>
        <v>0</v>
      </c>
      <c r="W255" s="31">
        <f t="shared" si="225"/>
        <v>0</v>
      </c>
      <c r="X255" s="31">
        <f t="shared" si="225"/>
        <v>0</v>
      </c>
      <c r="Y255" s="31">
        <f t="shared" si="225"/>
        <v>0</v>
      </c>
      <c r="Z255" s="31">
        <f t="shared" si="225"/>
        <v>0</v>
      </c>
    </row>
    <row r="256" spans="1:26" ht="16.5" customHeight="1">
      <c r="A256" s="6" t="s">
        <v>195</v>
      </c>
      <c r="B256" s="1">
        <f aca="true" t="shared" si="226" ref="B256:S256">B249+B253</f>
        <v>-3.2050178539283887</v>
      </c>
      <c r="C256" s="1">
        <f t="shared" si="226"/>
        <v>-4.474849843649442</v>
      </c>
      <c r="D256" s="1">
        <f t="shared" si="226"/>
        <v>-3.076019793791037</v>
      </c>
      <c r="E256" s="1">
        <f t="shared" si="226"/>
        <v>-0.4670267886591063</v>
      </c>
      <c r="F256" s="1">
        <f t="shared" si="226"/>
        <v>1.1291778250930609</v>
      </c>
      <c r="G256" s="1">
        <f t="shared" si="226"/>
        <v>1.6534410042317766</v>
      </c>
      <c r="H256" s="1">
        <f t="shared" si="226"/>
        <v>1.6441143874293778</v>
      </c>
      <c r="I256" s="1">
        <f t="shared" si="226"/>
        <v>1.462759027290495</v>
      </c>
      <c r="J256" s="1">
        <f t="shared" si="226"/>
        <v>1.2686024750983422</v>
      </c>
      <c r="K256" s="1">
        <f t="shared" si="226"/>
        <v>1.117184069485207</v>
      </c>
      <c r="L256" s="1">
        <f t="shared" si="226"/>
        <v>1.0243605379055165</v>
      </c>
      <c r="M256" s="1">
        <f t="shared" si="226"/>
        <v>0.9963248148794432</v>
      </c>
      <c r="N256" s="1">
        <f t="shared" si="226"/>
        <v>1.0430474326244903</v>
      </c>
      <c r="O256" s="1">
        <f t="shared" si="226"/>
        <v>1.1849969596878533</v>
      </c>
      <c r="P256" s="1">
        <f t="shared" si="226"/>
        <v>1.4554407129198919</v>
      </c>
      <c r="Q256" s="1">
        <f t="shared" si="226"/>
        <v>1.8935286684427597</v>
      </c>
      <c r="R256" s="1">
        <f t="shared" si="226"/>
        <v>2.5169311662516756</v>
      </c>
      <c r="S256" s="1">
        <f t="shared" si="226"/>
        <v>3.2577366454418257</v>
      </c>
      <c r="T256" s="18">
        <f aca="true" t="shared" si="227" ref="T256:Z256">T249+T253</f>
        <v>3.8172170350462893</v>
      </c>
      <c r="U256" s="1">
        <f t="shared" si="227"/>
        <v>3.338469303352271</v>
      </c>
      <c r="V256" s="1">
        <f t="shared" si="227"/>
        <v>0.0753060971609017</v>
      </c>
      <c r="W256" s="1">
        <f t="shared" si="227"/>
        <v>-7.149437689300631</v>
      </c>
      <c r="X256" s="1">
        <f t="shared" si="227"/>
        <v>-13.35245243711064</v>
      </c>
      <c r="Y256" s="1">
        <f t="shared" si="227"/>
        <v>-10.807360030207068</v>
      </c>
      <c r="Z256" s="1">
        <f t="shared" si="227"/>
        <v>-9.727235913117942</v>
      </c>
    </row>
    <row r="257" spans="1:26" ht="16.5" customHeight="1">
      <c r="A257" s="6" t="s">
        <v>196</v>
      </c>
      <c r="B257" s="1">
        <f aca="true" t="shared" si="228" ref="B257:S257">B250+B254</f>
        <v>-359.1603671047465</v>
      </c>
      <c r="C257" s="1">
        <f t="shared" si="228"/>
        <v>-244.63512720872475</v>
      </c>
      <c r="D257" s="1">
        <f t="shared" si="228"/>
        <v>-142.82186430142295</v>
      </c>
      <c r="E257" s="1">
        <f t="shared" si="228"/>
        <v>-95.67588833914684</v>
      </c>
      <c r="F257" s="1">
        <f t="shared" si="228"/>
        <v>-78.68360352643516</v>
      </c>
      <c r="G257" s="1">
        <f t="shared" si="228"/>
        <v>-72.13597336055602</v>
      </c>
      <c r="H257" s="1">
        <f t="shared" si="228"/>
        <v>-68.53609817877432</v>
      </c>
      <c r="I257" s="1">
        <f t="shared" si="228"/>
        <v>-65.77212298378592</v>
      </c>
      <c r="J257" s="1">
        <f t="shared" si="228"/>
        <v>-63.37391896862867</v>
      </c>
      <c r="K257" s="1">
        <f t="shared" si="228"/>
        <v>-61.2637145875459</v>
      </c>
      <c r="L257" s="1">
        <f t="shared" si="228"/>
        <v>-59.41794069003055</v>
      </c>
      <c r="M257" s="1">
        <f t="shared" si="228"/>
        <v>-57.786815706056956</v>
      </c>
      <c r="N257" s="1">
        <f t="shared" si="228"/>
        <v>-56.26924152363865</v>
      </c>
      <c r="O257" s="1">
        <f t="shared" si="228"/>
        <v>-54.68842237277049</v>
      </c>
      <c r="P257" s="1">
        <f t="shared" si="228"/>
        <v>-52.76145938567901</v>
      </c>
      <c r="Q257" s="1">
        <f t="shared" si="228"/>
        <v>-50.08045301109985</v>
      </c>
      <c r="R257" s="1">
        <f t="shared" si="228"/>
        <v>-46.11963996314866</v>
      </c>
      <c r="S257" s="1">
        <f t="shared" si="228"/>
        <v>-40.23819724667587</v>
      </c>
      <c r="T257" s="18">
        <f aca="true" t="shared" si="229" ref="T257:Z257">T250+T254</f>
        <v>-31.885144177717716</v>
      </c>
      <c r="U257" s="1">
        <f t="shared" si="229"/>
        <v>-22.68297155061482</v>
      </c>
      <c r="V257" s="1">
        <f t="shared" si="229"/>
        <v>-25.491179017673414</v>
      </c>
      <c r="W257" s="1">
        <f t="shared" si="229"/>
        <v>-86.58709633862499</v>
      </c>
      <c r="X257" s="1">
        <f t="shared" si="229"/>
        <v>-287.8405042790208</v>
      </c>
      <c r="Y257" s="1">
        <f t="shared" si="229"/>
        <v>-581.8274051616941</v>
      </c>
      <c r="Z257" s="1">
        <f t="shared" si="229"/>
        <v>-637.1644911916861</v>
      </c>
    </row>
    <row r="258" spans="1:26" ht="14.25" customHeight="1">
      <c r="A258" s="6" t="s">
        <v>197</v>
      </c>
      <c r="B258" s="1">
        <f aca="true" t="shared" si="230" ref="B258:Z258">B256*B246+B257*B247-(B220+B209+B193+B170)</f>
        <v>0</v>
      </c>
      <c r="C258" s="1">
        <f t="shared" si="230"/>
        <v>0</v>
      </c>
      <c r="D258" s="1">
        <f t="shared" si="230"/>
        <v>0</v>
      </c>
      <c r="E258" s="1">
        <f t="shared" si="230"/>
        <v>0</v>
      </c>
      <c r="F258" s="1">
        <f t="shared" si="230"/>
        <v>0</v>
      </c>
      <c r="G258" s="1">
        <f t="shared" si="230"/>
        <v>0</v>
      </c>
      <c r="H258" s="1">
        <f t="shared" si="230"/>
        <v>0</v>
      </c>
      <c r="I258" s="1">
        <f t="shared" si="230"/>
        <v>0</v>
      </c>
      <c r="J258" s="1">
        <f t="shared" si="230"/>
        <v>0</v>
      </c>
      <c r="K258" s="1">
        <f t="shared" si="230"/>
        <v>0</v>
      </c>
      <c r="L258" s="1">
        <f t="shared" si="230"/>
        <v>0</v>
      </c>
      <c r="M258" s="1">
        <f t="shared" si="230"/>
        <v>0</v>
      </c>
      <c r="N258" s="1">
        <f t="shared" si="230"/>
        <v>0</v>
      </c>
      <c r="O258" s="1">
        <f t="shared" si="230"/>
        <v>0</v>
      </c>
      <c r="P258" s="1">
        <f t="shared" si="230"/>
        <v>0</v>
      </c>
      <c r="Q258" s="1">
        <f t="shared" si="230"/>
        <v>0</v>
      </c>
      <c r="R258" s="1">
        <f t="shared" si="230"/>
        <v>0</v>
      </c>
      <c r="S258" s="1">
        <f t="shared" si="230"/>
        <v>0</v>
      </c>
      <c r="T258" s="18">
        <f t="shared" si="230"/>
        <v>0</v>
      </c>
      <c r="U258" s="1">
        <f t="shared" si="230"/>
        <v>0</v>
      </c>
      <c r="V258" s="1">
        <f t="shared" si="230"/>
        <v>0</v>
      </c>
      <c r="W258" s="1">
        <f t="shared" si="230"/>
        <v>0</v>
      </c>
      <c r="X258" s="1">
        <f t="shared" si="230"/>
        <v>0</v>
      </c>
      <c r="Y258" s="1">
        <f t="shared" si="230"/>
        <v>0</v>
      </c>
      <c r="Z258" s="1">
        <f t="shared" si="230"/>
        <v>0</v>
      </c>
    </row>
    <row r="259" spans="1:26" ht="16.5" customHeight="1">
      <c r="A259" s="32" t="s">
        <v>214</v>
      </c>
      <c r="B259" s="32">
        <f aca="true" t="shared" si="231" ref="B259:Z259">DEGREES(B71)</f>
        <v>-23.805578168053795</v>
      </c>
      <c r="C259" s="32">
        <f t="shared" si="231"/>
        <v>-22.429692982252064</v>
      </c>
      <c r="D259" s="32">
        <f t="shared" si="231"/>
        <v>-20.09953146880682</v>
      </c>
      <c r="E259" s="32">
        <f t="shared" si="231"/>
        <v>-17.572326551994493</v>
      </c>
      <c r="F259" s="32">
        <f t="shared" si="231"/>
        <v>-15.31039450980953</v>
      </c>
      <c r="G259" s="32">
        <f t="shared" si="231"/>
        <v>-13.471903957205031</v>
      </c>
      <c r="H259" s="32">
        <f t="shared" si="231"/>
        <v>-12.048182584201998</v>
      </c>
      <c r="I259" s="32">
        <f t="shared" si="231"/>
        <v>-10.971887280401784</v>
      </c>
      <c r="J259" s="32">
        <f t="shared" si="231"/>
        <v>-10.169531471976667</v>
      </c>
      <c r="K259" s="32">
        <f t="shared" si="231"/>
        <v>-9.580229522460787</v>
      </c>
      <c r="L259" s="32">
        <f t="shared" si="231"/>
        <v>-9.159842991224181</v>
      </c>
      <c r="M259" s="32">
        <f t="shared" si="231"/>
        <v>-8.880360097667976</v>
      </c>
      <c r="N259" s="32">
        <f t="shared" si="231"/>
        <v>-8.728708075681944</v>
      </c>
      <c r="O259" s="32">
        <f t="shared" si="231"/>
        <v>-8.706682488521803</v>
      </c>
      <c r="P259" s="32">
        <f t="shared" si="231"/>
        <v>-8.832601237053842</v>
      </c>
      <c r="Q259" s="32">
        <f t="shared" si="231"/>
        <v>-9.144491310345922</v>
      </c>
      <c r="R259" s="32">
        <f t="shared" si="231"/>
        <v>-9.703372347900338</v>
      </c>
      <c r="S259" s="32">
        <f t="shared" si="231"/>
        <v>-10.593597468074393</v>
      </c>
      <c r="T259" s="32">
        <f t="shared" si="231"/>
        <v>-11.91594858477103</v>
      </c>
      <c r="U259" s="32">
        <f t="shared" si="231"/>
        <v>-13.765707669967073</v>
      </c>
      <c r="V259" s="32">
        <f t="shared" si="231"/>
        <v>-16.175815396139058</v>
      </c>
      <c r="W259" s="32">
        <f t="shared" si="231"/>
        <v>-18.995808586049154</v>
      </c>
      <c r="X259" s="32">
        <f t="shared" si="231"/>
        <v>-21.733713989930205</v>
      </c>
      <c r="Y259" s="32">
        <f t="shared" si="231"/>
        <v>-23.570575119408563</v>
      </c>
      <c r="Z259" s="32">
        <f t="shared" si="231"/>
        <v>-23.805578168053813</v>
      </c>
    </row>
    <row r="260" ht="14.25" customHeight="1">
      <c r="A260" s="42" t="s">
        <v>231</v>
      </c>
    </row>
    <row r="261" spans="1:26" ht="14.25" customHeight="1">
      <c r="A261" s="67" t="s">
        <v>232</v>
      </c>
      <c r="B261" s="1">
        <f>(B220+B209+B193+B170)/B63</f>
        <v>-190.03475648088337</v>
      </c>
      <c r="C261" s="1">
        <f>(C220+C209+C193+C170)/C63</f>
        <v>-119.07740585429204</v>
      </c>
      <c r="D261" s="1">
        <f>(D220+D209+D193+D170)/D63</f>
        <v>-59.7298705120372</v>
      </c>
      <c r="E261" s="1">
        <f>(E220+E209+E193+E170)/E63</f>
        <v>-33.38960504700153</v>
      </c>
      <c r="F261" s="1">
        <f>(F220+F209+F193+F170)/F63</f>
        <v>-23.0641797190438</v>
      </c>
      <c r="G261" s="1">
        <f>(G220+G209+G193+G170)/G63</f>
        <v>-18.17230768276672</v>
      </c>
      <c r="H261" s="1">
        <f>(H220+H209+H193+H170)/H63</f>
        <v>-15.216115478306408</v>
      </c>
      <c r="I261" s="1">
        <f>(I220+I209+I193+I170)/I63</f>
        <v>-13.173543337713618</v>
      </c>
      <c r="J261" s="1">
        <f>(J220+J209+J193+J170)/J63</f>
        <v>-11.691633444489975</v>
      </c>
      <c r="K261" s="1">
        <f>(K220+K209+K193+K170)/K63</f>
        <v>-10.602073777852665</v>
      </c>
      <c r="L261" s="1">
        <f>(L220+L209+L193+L170)/L63</f>
        <v>-9.802652275220327</v>
      </c>
      <c r="M261" s="1">
        <f>(M220+M209+M193+M170)/M63</f>
        <v>-9.22438110703257</v>
      </c>
      <c r="N261" s="1">
        <f>(N220+N209+N193+N170)/N63</f>
        <v>-8.81774434516765</v>
      </c>
      <c r="O261" s="1">
        <f>(O220+O209+O193+O170)/O63</f>
        <v>-8.543002308384398</v>
      </c>
      <c r="P261" s="1">
        <f>(P220+P209+P193+P170)/P63</f>
        <v>-8.360623938213235</v>
      </c>
      <c r="Q261" s="1">
        <f>(Q220+Q209+Q193+Q170)/Q63</f>
        <v>-8.220029805238022</v>
      </c>
      <c r="R261" s="1">
        <f>(R220+R209+R193+R170)/R63</f>
        <v>-8.04100686904496</v>
      </c>
      <c r="S261" s="1">
        <f>(S220+S209+S193+S170)/S63</f>
        <v>-7.671027784955295</v>
      </c>
      <c r="T261" s="1">
        <f>(T220+T209+T193+T170)/T63</f>
        <v>-6.8505977730340595</v>
      </c>
      <c r="U261" s="1">
        <f>(U220+U209+U193+U170)/U63</f>
        <v>-5.678212945761014</v>
      </c>
      <c r="V261" s="1">
        <f>(V220+V209+V193+V170)/V63</f>
        <v>-8.00948552294404</v>
      </c>
      <c r="W261" s="1">
        <f>(W220+W209+W193+W170)/W63</f>
        <v>-34.287203642533115</v>
      </c>
      <c r="X261" s="1">
        <f>(X220+X209+X193+X170)/X63</f>
        <v>-135.43400526381765</v>
      </c>
      <c r="Y261" s="1">
        <f>(Y220+Y209+Y193+Y170)/Y63</f>
        <v>-304.60215035715976</v>
      </c>
      <c r="Z261" s="1">
        <f>(Z220+Z209+Z193+Z170)/Z63</f>
        <v>-338.0687367049693</v>
      </c>
    </row>
    <row r="262" ht="14.25" customHeight="1">
      <c r="A262" s="67" t="s">
        <v>152</v>
      </c>
    </row>
    <row r="263" spans="1:26" ht="14.25" customHeight="1">
      <c r="A263" s="67" t="s">
        <v>153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</row>
    <row r="264" spans="1:26" ht="14.25" customHeight="1">
      <c r="A264" s="67" t="s">
        <v>207</v>
      </c>
      <c r="B264" s="1">
        <f>B261*B63-(B220+B209+B193+B170)</f>
        <v>0</v>
      </c>
      <c r="C264" s="1">
        <f>C261*C63-(C220+C209+C193+C170)</f>
        <v>0</v>
      </c>
      <c r="D264" s="1">
        <f>D261*D63-(D220+D209+D193+D170)</f>
        <v>0</v>
      </c>
      <c r="E264" s="1">
        <f>E261*E63-(E220+E209+E193+E170)</f>
        <v>0</v>
      </c>
      <c r="F264" s="1">
        <f>F261*F63-(F220+F209+F193+F170)</f>
        <v>0</v>
      </c>
      <c r="G264" s="1">
        <f>G261*G63-(G220+G209+G193+G170)</f>
        <v>0</v>
      </c>
      <c r="H264" s="1">
        <f>H261*H63-(H220+H209+H193+H170)</f>
        <v>0</v>
      </c>
      <c r="I264" s="1">
        <f>I261*I63-(I220+I209+I193+I170)</f>
        <v>0</v>
      </c>
      <c r="J264" s="1">
        <f>J261*J63-(J220+J209+J193+J170)</f>
        <v>0</v>
      </c>
      <c r="K264" s="1">
        <f>K261*K63-(K220+K209+K193+K170)</f>
        <v>0</v>
      </c>
      <c r="L264" s="1">
        <f>L261*L63-(L220+L209+L193+L170)</f>
        <v>0</v>
      </c>
      <c r="M264" s="1">
        <f>M261*M63-(M220+M209+M193+M170)</f>
        <v>0</v>
      </c>
      <c r="N264" s="1">
        <f>N261*N63-(N220+N209+N193+N170)</f>
        <v>0</v>
      </c>
      <c r="O264" s="1">
        <f>O261*O63-(O220+O209+O193+O170)</f>
        <v>0</v>
      </c>
      <c r="P264" s="1">
        <f>P261*P63-(P220+P209+P193+P170)</f>
        <v>0</v>
      </c>
      <c r="Q264" s="1">
        <f>Q261*Q63-(Q220+Q209+Q193+Q170)</f>
        <v>0</v>
      </c>
      <c r="R264" s="1">
        <f>R261*R63-(R220+R209+R193+R170)</f>
        <v>0</v>
      </c>
      <c r="S264" s="1">
        <f>S261*S63-(S220+S209+S193+S170)</f>
        <v>0</v>
      </c>
      <c r="T264" s="1">
        <f>T261*T63-(T220+T209+T193+T170)</f>
        <v>0</v>
      </c>
      <c r="U264" s="1">
        <f>U261*U63-(U220+U209+U193+U170)</f>
        <v>0</v>
      </c>
      <c r="V264" s="1">
        <f>V261*V63-(V220+V209+V193+V170)</f>
        <v>0</v>
      </c>
      <c r="W264" s="1">
        <f>W261*W63-(W220+W209+W193+W170)</f>
        <v>0</v>
      </c>
      <c r="X264" s="1">
        <f>X261*X63-(X220+X209+X193+X170)</f>
        <v>0</v>
      </c>
      <c r="Y264" s="1">
        <f>Y261*Y63-(Y220+Y209+Y193+Y170)</f>
        <v>0</v>
      </c>
      <c r="Z264" s="1">
        <f>Z261*Z63-(Z220+Z209+Z193+Z170)</f>
        <v>0</v>
      </c>
    </row>
    <row r="265" ht="14.25" customHeight="1">
      <c r="A265" s="42" t="s">
        <v>230</v>
      </c>
    </row>
    <row r="266" spans="1:26" ht="14.25" customHeight="1">
      <c r="A266" s="67" t="s">
        <v>232</v>
      </c>
      <c r="B266" s="1">
        <f>(B220+B215+B209+B193+B170+B154)/B63</f>
        <v>-190.60151193787334</v>
      </c>
      <c r="C266" s="1">
        <f>(C220+C215+C209+C193+C170+C154)/C63</f>
        <v>-119.54575614527822</v>
      </c>
      <c r="D266" s="1">
        <f>(D220+D215+D209+D193+D170+D154)/D63</f>
        <v>-60.06008537404</v>
      </c>
      <c r="E266" s="1">
        <f>(E220+E215+E209+E193+E170+E154)/E63</f>
        <v>-33.562306929354584</v>
      </c>
      <c r="F266" s="1">
        <f>(F220+F215+F209+F193+F170+F154)/F63</f>
        <v>-23.08118502589237</v>
      </c>
      <c r="G266" s="1">
        <f>(G220+G215+G209+G193+G170+G154)/G63</f>
        <v>-18.05333307596737</v>
      </c>
      <c r="H266" s="1">
        <f>(H220+H215+H209+H193+H170+H154)/H63</f>
        <v>-14.99117138160291</v>
      </c>
      <c r="I266" s="1">
        <f>(I220+I215+I209+I193+I170+I154)/I63</f>
        <v>-12.873434510888401</v>
      </c>
      <c r="J266" s="1">
        <f>(J220+J215+J209+J193+J170+J154)/J63</f>
        <v>-11.340023178203552</v>
      </c>
      <c r="K266" s="1">
        <f>(K220+K215+K209+K193+K170+K154)/K63</f>
        <v>-10.211025751038228</v>
      </c>
      <c r="L266" s="1">
        <f>(L220+L215+L209+L193+L170+L154)/L63</f>
        <v>-9.3711992719687</v>
      </c>
      <c r="M266" s="1">
        <f>(M220+M215+M209+M193+M170+M154)/M63</f>
        <v>-8.738640769712543</v>
      </c>
      <c r="N266" s="1">
        <f>(N220+N215+N209+N193+N170+N154)/N63</f>
        <v>-8.2519985605497</v>
      </c>
      <c r="O266" s="1">
        <f>(O220+O215+O209+O193+O170+O154)/O63</f>
        <v>-7.863767934977071</v>
      </c>
      <c r="P266" s="1">
        <f>(P220+P215+P209+P193+P170+P154)/P63</f>
        <v>-7.539755491936622</v>
      </c>
      <c r="Q266" s="1">
        <f>(Q220+Q215+Q209+Q193+Q170+Q154)/Q63</f>
        <v>-7.264723291811928</v>
      </c>
      <c r="R266" s="1">
        <f>(R220+R215+R209+R193+R170+R154)/R63</f>
        <v>-7.035507451183109</v>
      </c>
      <c r="S266" s="1">
        <f>(S220+S215+S209+S193+S170+S154)/S63</f>
        <v>-6.790642941503425</v>
      </c>
      <c r="T266" s="1">
        <f>(T220+T215+T209+T193+T170+T154)/T63</f>
        <v>-6.305111134260169</v>
      </c>
      <c r="U266" s="1">
        <f>(U220+U215+U209+U193+U170+U154)/U63</f>
        <v>-5.619570884496675</v>
      </c>
      <c r="V266" s="1">
        <f>(V220+V215+V209+V193+V170+V154)/V63</f>
        <v>-8.483924274690182</v>
      </c>
      <c r="W266" s="1">
        <f>(W220+W215+W209+W193+W170+W154)/W63</f>
        <v>-35.245492151304205</v>
      </c>
      <c r="X266" s="1">
        <f>(X220+X215+X209+X193+X170+X154)/X63</f>
        <v>-136.76129739495025</v>
      </c>
      <c r="Y266" s="1">
        <f>(Y220+Y215+Y209+Y193+Y170+Y154)/Y63</f>
        <v>-306.14344625156554</v>
      </c>
      <c r="Z266" s="1">
        <f>(Z220+Z215+Z209+Z193+Z170+Z154)/Z63</f>
        <v>-339.64895757617177</v>
      </c>
    </row>
    <row r="268" spans="1:26" ht="12.75">
      <c r="A268" s="67" t="s">
        <v>151</v>
      </c>
      <c r="B268" s="1">
        <f aca="true" t="shared" si="232" ref="B268:Z268">B149+B213+(B257*B247+B256*B246)/B63</f>
        <v>-190.60151193787334</v>
      </c>
      <c r="C268" s="1">
        <f t="shared" si="232"/>
        <v>-119.54575614527822</v>
      </c>
      <c r="D268" s="1">
        <f t="shared" si="232"/>
        <v>-60.06008537404001</v>
      </c>
      <c r="E268" s="1">
        <f t="shared" si="232"/>
        <v>-33.56230692935461</v>
      </c>
      <c r="F268" s="1">
        <f t="shared" si="232"/>
        <v>-23.081185025892363</v>
      </c>
      <c r="G268" s="1">
        <f t="shared" si="232"/>
        <v>-18.05333307596737</v>
      </c>
      <c r="H268" s="1">
        <f t="shared" si="232"/>
        <v>-14.991171381602909</v>
      </c>
      <c r="I268" s="1">
        <f t="shared" si="232"/>
        <v>-12.873434510888405</v>
      </c>
      <c r="J268" s="1">
        <f t="shared" si="232"/>
        <v>-11.340023178203545</v>
      </c>
      <c r="K268" s="1">
        <f t="shared" si="232"/>
        <v>-10.21102575103823</v>
      </c>
      <c r="L268" s="1">
        <f t="shared" si="232"/>
        <v>-9.371199271968695</v>
      </c>
      <c r="M268" s="1">
        <f t="shared" si="232"/>
        <v>-8.738640769712545</v>
      </c>
      <c r="N268" s="1">
        <f t="shared" si="232"/>
        <v>-8.251998560549707</v>
      </c>
      <c r="O268" s="1">
        <f t="shared" si="232"/>
        <v>-7.863767934977073</v>
      </c>
      <c r="P268" s="1">
        <f t="shared" si="232"/>
        <v>-7.539755491936619</v>
      </c>
      <c r="Q268" s="1">
        <f t="shared" si="232"/>
        <v>-7.264723291811926</v>
      </c>
      <c r="R268" s="1">
        <f t="shared" si="232"/>
        <v>-7.035507451183108</v>
      </c>
      <c r="S268" s="1">
        <f t="shared" si="232"/>
        <v>-6.7906429415034255</v>
      </c>
      <c r="T268" s="18">
        <f t="shared" si="232"/>
        <v>-6.305111134260169</v>
      </c>
      <c r="U268" s="1">
        <f t="shared" si="232"/>
        <v>-5.6195708844966745</v>
      </c>
      <c r="V268" s="1">
        <f t="shared" si="232"/>
        <v>-8.48392427469018</v>
      </c>
      <c r="W268" s="1">
        <f t="shared" si="232"/>
        <v>-35.24549215130422</v>
      </c>
      <c r="X268" s="1">
        <f t="shared" si="232"/>
        <v>-136.7612973949503</v>
      </c>
      <c r="Y268" s="1">
        <f t="shared" si="232"/>
        <v>-306.1434462515656</v>
      </c>
      <c r="Z268" s="1">
        <f t="shared" si="232"/>
        <v>-339.6489575761718</v>
      </c>
    </row>
    <row r="269" spans="1:26" ht="12.75">
      <c r="A269" s="67" t="s">
        <v>152</v>
      </c>
      <c r="B269" s="1">
        <f aca="true" t="shared" si="233" ref="B269:Z269">B150+B214+$L$7*$L$11</f>
        <v>5.1000000000000005</v>
      </c>
      <c r="C269" s="1">
        <f t="shared" si="233"/>
        <v>5.1000000000000005</v>
      </c>
      <c r="D269" s="1">
        <f t="shared" si="233"/>
        <v>5.1000000000000005</v>
      </c>
      <c r="E269" s="1">
        <f t="shared" si="233"/>
        <v>5.1000000000000005</v>
      </c>
      <c r="F269" s="1">
        <f t="shared" si="233"/>
        <v>5.1000000000000005</v>
      </c>
      <c r="G269" s="1">
        <f t="shared" si="233"/>
        <v>5.1000000000000005</v>
      </c>
      <c r="H269" s="1">
        <f t="shared" si="233"/>
        <v>5.1000000000000005</v>
      </c>
      <c r="I269" s="1">
        <f t="shared" si="233"/>
        <v>5.1000000000000005</v>
      </c>
      <c r="J269" s="1">
        <f t="shared" si="233"/>
        <v>5.1000000000000005</v>
      </c>
      <c r="K269" s="1">
        <f t="shared" si="233"/>
        <v>5.1000000000000005</v>
      </c>
      <c r="L269" s="1">
        <f t="shared" si="233"/>
        <v>5.1000000000000005</v>
      </c>
      <c r="M269" s="1">
        <f t="shared" si="233"/>
        <v>5.1000000000000005</v>
      </c>
      <c r="N269" s="1">
        <f t="shared" si="233"/>
        <v>5.1000000000000005</v>
      </c>
      <c r="O269" s="1">
        <f t="shared" si="233"/>
        <v>5.1000000000000005</v>
      </c>
      <c r="P269" s="1">
        <f t="shared" si="233"/>
        <v>5.1000000000000005</v>
      </c>
      <c r="Q269" s="1">
        <f t="shared" si="233"/>
        <v>5.1000000000000005</v>
      </c>
      <c r="R269" s="1">
        <f t="shared" si="233"/>
        <v>5.1000000000000005</v>
      </c>
      <c r="S269" s="1">
        <f t="shared" si="233"/>
        <v>5.1000000000000005</v>
      </c>
      <c r="T269" s="18">
        <f t="shared" si="233"/>
        <v>5.1000000000000005</v>
      </c>
      <c r="U269" s="1">
        <f t="shared" si="233"/>
        <v>5.1000000000000005</v>
      </c>
      <c r="V269" s="1">
        <f t="shared" si="233"/>
        <v>5.1000000000000005</v>
      </c>
      <c r="W269" s="1">
        <f t="shared" si="233"/>
        <v>5.1000000000000005</v>
      </c>
      <c r="X269" s="1">
        <f t="shared" si="233"/>
        <v>5.1000000000000005</v>
      </c>
      <c r="Y269" s="1">
        <f t="shared" si="233"/>
        <v>5.1000000000000005</v>
      </c>
      <c r="Z269" s="1">
        <f t="shared" si="233"/>
        <v>5.1000000000000005</v>
      </c>
    </row>
    <row r="270" spans="1:256" ht="12.75">
      <c r="A270" s="67" t="s">
        <v>153</v>
      </c>
      <c r="B270" s="24">
        <f aca="true" t="shared" si="234" ref="B270:S270">B151</f>
        <v>0</v>
      </c>
      <c r="C270" s="24">
        <f t="shared" si="234"/>
        <v>0</v>
      </c>
      <c r="D270" s="24">
        <f t="shared" si="234"/>
        <v>0</v>
      </c>
      <c r="E270" s="24">
        <f t="shared" si="234"/>
        <v>0</v>
      </c>
      <c r="F270" s="24">
        <f t="shared" si="234"/>
        <v>0</v>
      </c>
      <c r="G270" s="24">
        <f t="shared" si="234"/>
        <v>0</v>
      </c>
      <c r="H270" s="24">
        <f t="shared" si="234"/>
        <v>0</v>
      </c>
      <c r="I270" s="24">
        <f t="shared" si="234"/>
        <v>0</v>
      </c>
      <c r="J270" s="24">
        <f t="shared" si="234"/>
        <v>0</v>
      </c>
      <c r="K270" s="24">
        <f t="shared" si="234"/>
        <v>0</v>
      </c>
      <c r="L270" s="24">
        <f t="shared" si="234"/>
        <v>0</v>
      </c>
      <c r="M270" s="24">
        <f t="shared" si="234"/>
        <v>0</v>
      </c>
      <c r="N270" s="24">
        <f t="shared" si="234"/>
        <v>0</v>
      </c>
      <c r="O270" s="24">
        <f t="shared" si="234"/>
        <v>0</v>
      </c>
      <c r="P270" s="24">
        <f t="shared" si="234"/>
        <v>0</v>
      </c>
      <c r="Q270" s="24">
        <f t="shared" si="234"/>
        <v>0</v>
      </c>
      <c r="R270" s="24">
        <f t="shared" si="234"/>
        <v>0</v>
      </c>
      <c r="S270" s="24">
        <f t="shared" si="234"/>
        <v>0</v>
      </c>
      <c r="T270" s="61">
        <f aca="true" t="shared" si="235" ref="T270:Z270">T151</f>
        <v>0</v>
      </c>
      <c r="U270" s="24">
        <f t="shared" si="235"/>
        <v>0</v>
      </c>
      <c r="V270" s="24">
        <f t="shared" si="235"/>
        <v>0</v>
      </c>
      <c r="W270" s="24">
        <f t="shared" si="235"/>
        <v>0</v>
      </c>
      <c r="X270" s="24">
        <f t="shared" si="235"/>
        <v>0</v>
      </c>
      <c r="Y270" s="24">
        <f t="shared" si="235"/>
        <v>0</v>
      </c>
      <c r="Z270" s="24">
        <f t="shared" si="235"/>
        <v>0</v>
      </c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  <c r="IT270" s="36"/>
      <c r="IU270" s="36"/>
      <c r="IV270" s="36"/>
    </row>
    <row r="271" spans="1:256" ht="12.75">
      <c r="A271" s="67" t="s">
        <v>207</v>
      </c>
      <c r="B271" s="24">
        <f aca="true" t="shared" si="236" ref="B271:Z271">B268*B63+B269*B64+B270*0-(B220+B215+B209+B193+B170+B154)</f>
        <v>0</v>
      </c>
      <c r="C271" s="24">
        <f t="shared" si="236"/>
        <v>0</v>
      </c>
      <c r="D271" s="24">
        <f t="shared" si="236"/>
        <v>0</v>
      </c>
      <c r="E271" s="24">
        <f t="shared" si="236"/>
        <v>0</v>
      </c>
      <c r="F271" s="24">
        <f t="shared" si="236"/>
        <v>0</v>
      </c>
      <c r="G271" s="24">
        <f t="shared" si="236"/>
        <v>0</v>
      </c>
      <c r="H271" s="24">
        <f t="shared" si="236"/>
        <v>0</v>
      </c>
      <c r="I271" s="24">
        <f t="shared" si="236"/>
        <v>0</v>
      </c>
      <c r="J271" s="24">
        <f t="shared" si="236"/>
        <v>0</v>
      </c>
      <c r="K271" s="24">
        <f t="shared" si="236"/>
        <v>0</v>
      </c>
      <c r="L271" s="24">
        <f t="shared" si="236"/>
        <v>0</v>
      </c>
      <c r="M271" s="24">
        <f t="shared" si="236"/>
        <v>0</v>
      </c>
      <c r="N271" s="24">
        <f t="shared" si="236"/>
        <v>0</v>
      </c>
      <c r="O271" s="24">
        <f t="shared" si="236"/>
        <v>0</v>
      </c>
      <c r="P271" s="24">
        <f t="shared" si="236"/>
        <v>0</v>
      </c>
      <c r="Q271" s="24">
        <f t="shared" si="236"/>
        <v>0</v>
      </c>
      <c r="R271" s="24">
        <f t="shared" si="236"/>
        <v>0</v>
      </c>
      <c r="S271" s="24">
        <f t="shared" si="236"/>
        <v>0</v>
      </c>
      <c r="T271" s="61">
        <f t="shared" si="236"/>
        <v>0</v>
      </c>
      <c r="U271" s="24">
        <f t="shared" si="236"/>
        <v>0</v>
      </c>
      <c r="V271" s="24">
        <f t="shared" si="236"/>
        <v>0</v>
      </c>
      <c r="W271" s="24">
        <f t="shared" si="236"/>
        <v>0</v>
      </c>
      <c r="X271" s="24">
        <f t="shared" si="236"/>
        <v>0</v>
      </c>
      <c r="Y271" s="24">
        <f t="shared" si="236"/>
        <v>0</v>
      </c>
      <c r="Z271" s="24">
        <f t="shared" si="236"/>
        <v>0</v>
      </c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  <c r="IV271" s="36"/>
    </row>
    <row r="272" spans="1:26" ht="12.75">
      <c r="A272" s="1" t="s">
        <v>280</v>
      </c>
      <c r="B272" s="1">
        <f aca="true" t="shared" si="237" ref="B272:Z272">(B220+B215+B209+B193+B170+B154)/B63</f>
        <v>-190.60151193787334</v>
      </c>
      <c r="C272" s="1">
        <f t="shared" si="237"/>
        <v>-119.54575614527822</v>
      </c>
      <c r="D272" s="1">
        <f t="shared" si="237"/>
        <v>-60.06008537404</v>
      </c>
      <c r="E272" s="1">
        <f t="shared" si="237"/>
        <v>-33.562306929354584</v>
      </c>
      <c r="F272" s="1">
        <f t="shared" si="237"/>
        <v>-23.08118502589237</v>
      </c>
      <c r="G272" s="1">
        <f t="shared" si="237"/>
        <v>-18.05333307596737</v>
      </c>
      <c r="H272" s="1">
        <f t="shared" si="237"/>
        <v>-14.99117138160291</v>
      </c>
      <c r="I272" s="1">
        <f t="shared" si="237"/>
        <v>-12.873434510888401</v>
      </c>
      <c r="J272" s="1">
        <f t="shared" si="237"/>
        <v>-11.340023178203552</v>
      </c>
      <c r="K272" s="1">
        <f t="shared" si="237"/>
        <v>-10.211025751038228</v>
      </c>
      <c r="L272" s="1">
        <f t="shared" si="237"/>
        <v>-9.3711992719687</v>
      </c>
      <c r="M272" s="1">
        <f t="shared" si="237"/>
        <v>-8.738640769712543</v>
      </c>
      <c r="N272" s="1">
        <f t="shared" si="237"/>
        <v>-8.2519985605497</v>
      </c>
      <c r="O272" s="1">
        <f t="shared" si="237"/>
        <v>-7.863767934977071</v>
      </c>
      <c r="P272" s="1">
        <f t="shared" si="237"/>
        <v>-7.539755491936622</v>
      </c>
      <c r="Q272" s="1">
        <f t="shared" si="237"/>
        <v>-7.264723291811928</v>
      </c>
      <c r="R272" s="1">
        <f t="shared" si="237"/>
        <v>-7.035507451183109</v>
      </c>
      <c r="S272" s="1">
        <f t="shared" si="237"/>
        <v>-6.790642941503425</v>
      </c>
      <c r="T272" s="18">
        <f t="shared" si="237"/>
        <v>-6.305111134260169</v>
      </c>
      <c r="U272" s="1">
        <f t="shared" si="237"/>
        <v>-5.619570884496675</v>
      </c>
      <c r="V272" s="1">
        <f t="shared" si="237"/>
        <v>-8.483924274690182</v>
      </c>
      <c r="W272" s="1">
        <f t="shared" si="237"/>
        <v>-35.245492151304205</v>
      </c>
      <c r="X272" s="1">
        <f t="shared" si="237"/>
        <v>-136.76129739495025</v>
      </c>
      <c r="Y272" s="1">
        <f t="shared" si="237"/>
        <v>-306.14344625156554</v>
      </c>
      <c r="Z272" s="1">
        <f t="shared" si="237"/>
        <v>-339.64895757617177</v>
      </c>
    </row>
    <row r="273" spans="1:26" ht="12.75">
      <c r="A273" s="1" t="s">
        <v>209</v>
      </c>
      <c r="B273" s="1">
        <f aca="true" t="shared" si="238" ref="B273:Z273">-B285</f>
        <v>0</v>
      </c>
      <c r="C273" s="1">
        <f t="shared" si="238"/>
        <v>0</v>
      </c>
      <c r="D273" s="1">
        <f t="shared" si="238"/>
        <v>0</v>
      </c>
      <c r="E273" s="1">
        <f t="shared" si="238"/>
        <v>0</v>
      </c>
      <c r="F273" s="1">
        <f t="shared" si="238"/>
        <v>0</v>
      </c>
      <c r="G273" s="1">
        <f t="shared" si="238"/>
        <v>0</v>
      </c>
      <c r="H273" s="1">
        <f t="shared" si="238"/>
        <v>0</v>
      </c>
      <c r="I273" s="1">
        <f t="shared" si="238"/>
        <v>0</v>
      </c>
      <c r="J273" s="1">
        <f t="shared" si="238"/>
        <v>0</v>
      </c>
      <c r="K273" s="1">
        <f t="shared" si="238"/>
        <v>0</v>
      </c>
      <c r="L273" s="1">
        <f t="shared" si="238"/>
        <v>0</v>
      </c>
      <c r="M273" s="1">
        <f t="shared" si="238"/>
        <v>0</v>
      </c>
      <c r="N273" s="1">
        <f t="shared" si="238"/>
        <v>0</v>
      </c>
      <c r="O273" s="1">
        <f t="shared" si="238"/>
        <v>0</v>
      </c>
      <c r="P273" s="1">
        <f t="shared" si="238"/>
        <v>0</v>
      </c>
      <c r="Q273" s="1">
        <f t="shared" si="238"/>
        <v>0</v>
      </c>
      <c r="R273" s="1">
        <f t="shared" si="238"/>
        <v>0</v>
      </c>
      <c r="S273" s="1">
        <f t="shared" si="238"/>
        <v>0</v>
      </c>
      <c r="T273" s="18">
        <f t="shared" si="238"/>
        <v>0</v>
      </c>
      <c r="U273" s="1">
        <f t="shared" si="238"/>
        <v>0</v>
      </c>
      <c r="V273" s="1">
        <f t="shared" si="238"/>
        <v>0</v>
      </c>
      <c r="W273" s="1">
        <f t="shared" si="238"/>
        <v>0</v>
      </c>
      <c r="X273" s="1">
        <f t="shared" si="238"/>
        <v>0</v>
      </c>
      <c r="Y273" s="1">
        <f t="shared" si="238"/>
        <v>0</v>
      </c>
      <c r="Z273" s="1">
        <f t="shared" si="238"/>
        <v>0</v>
      </c>
    </row>
    <row r="274" spans="1:26" ht="12.75">
      <c r="A274" s="1" t="s">
        <v>194</v>
      </c>
      <c r="B274" s="1">
        <f aca="true" t="shared" si="239" ref="B274:Z274">-B286</f>
        <v>67.41053779106346</v>
      </c>
      <c r="C274" s="1">
        <f t="shared" si="239"/>
        <v>42.19988916598261</v>
      </c>
      <c r="D274" s="1">
        <f t="shared" si="239"/>
        <v>30.037034344347443</v>
      </c>
      <c r="E274" s="1">
        <f t="shared" si="239"/>
        <v>26.5378079905741</v>
      </c>
      <c r="F274" s="1">
        <f t="shared" si="239"/>
        <v>25.577991143972977</v>
      </c>
      <c r="G274" s="1">
        <f t="shared" si="239"/>
        <v>25.242992307897556</v>
      </c>
      <c r="H274" s="1">
        <f t="shared" si="239"/>
        <v>25.04364709615724</v>
      </c>
      <c r="I274" s="1">
        <f t="shared" si="239"/>
        <v>24.804656386817772</v>
      </c>
      <c r="J274" s="1">
        <f t="shared" si="239"/>
        <v>24.45316351265711</v>
      </c>
      <c r="K274" s="1">
        <f t="shared" si="239"/>
        <v>23.963742944947192</v>
      </c>
      <c r="L274" s="1">
        <f t="shared" si="239"/>
        <v>23.32451506842416</v>
      </c>
      <c r="M274" s="1">
        <f t="shared" si="239"/>
        <v>22.51586899573558</v>
      </c>
      <c r="N274" s="1">
        <f t="shared" si="239"/>
        <v>21.50342626883674</v>
      </c>
      <c r="O274" s="1">
        <f t="shared" si="239"/>
        <v>20.254311565258913</v>
      </c>
      <c r="P274" s="1">
        <f t="shared" si="239"/>
        <v>18.804767786231636</v>
      </c>
      <c r="Q274" s="1">
        <f t="shared" si="239"/>
        <v>17.404079703246726</v>
      </c>
      <c r="R274" s="1">
        <f t="shared" si="239"/>
        <v>16.622555583538386</v>
      </c>
      <c r="S274" s="1">
        <f t="shared" si="239"/>
        <v>17.064320429848472</v>
      </c>
      <c r="T274" s="18">
        <f t="shared" si="239"/>
        <v>18.691970651063688</v>
      </c>
      <c r="U274" s="1">
        <f t="shared" si="239"/>
        <v>21.018116051214207</v>
      </c>
      <c r="V274" s="1">
        <f t="shared" si="239"/>
        <v>25.760976059930016</v>
      </c>
      <c r="W274" s="1">
        <f t="shared" si="239"/>
        <v>42.108587335284405</v>
      </c>
      <c r="X274" s="1">
        <f t="shared" si="239"/>
        <v>83.36842831274815</v>
      </c>
      <c r="Y274" s="1">
        <f t="shared" si="239"/>
        <v>124.33308839767604</v>
      </c>
      <c r="Z274" s="1">
        <f t="shared" si="239"/>
        <v>103.54844560289253</v>
      </c>
    </row>
    <row r="275" spans="1:26" ht="12.75">
      <c r="A275" s="1" t="s">
        <v>195</v>
      </c>
      <c r="B275" s="1">
        <f aca="true" t="shared" si="240" ref="B275:Z275">B268+B273</f>
        <v>-190.60151193787334</v>
      </c>
      <c r="C275" s="1">
        <f t="shared" si="240"/>
        <v>-119.54575614527822</v>
      </c>
      <c r="D275" s="1">
        <f t="shared" si="240"/>
        <v>-60.06008537404001</v>
      </c>
      <c r="E275" s="1">
        <f t="shared" si="240"/>
        <v>-33.56230692935461</v>
      </c>
      <c r="F275" s="1">
        <f t="shared" si="240"/>
        <v>-23.081185025892363</v>
      </c>
      <c r="G275" s="1">
        <f t="shared" si="240"/>
        <v>-18.05333307596737</v>
      </c>
      <c r="H275" s="1">
        <f t="shared" si="240"/>
        <v>-14.991171381602909</v>
      </c>
      <c r="I275" s="1">
        <f t="shared" si="240"/>
        <v>-12.873434510888405</v>
      </c>
      <c r="J275" s="1">
        <f t="shared" si="240"/>
        <v>-11.340023178203545</v>
      </c>
      <c r="K275" s="1">
        <f t="shared" si="240"/>
        <v>-10.21102575103823</v>
      </c>
      <c r="L275" s="1">
        <f t="shared" si="240"/>
        <v>-9.371199271968695</v>
      </c>
      <c r="M275" s="1">
        <f t="shared" si="240"/>
        <v>-8.738640769712545</v>
      </c>
      <c r="N275" s="1">
        <f t="shared" si="240"/>
        <v>-8.251998560549707</v>
      </c>
      <c r="O275" s="1">
        <f t="shared" si="240"/>
        <v>-7.863767934977073</v>
      </c>
      <c r="P275" s="1">
        <f t="shared" si="240"/>
        <v>-7.539755491936619</v>
      </c>
      <c r="Q275" s="1">
        <f t="shared" si="240"/>
        <v>-7.264723291811926</v>
      </c>
      <c r="R275" s="1">
        <f t="shared" si="240"/>
        <v>-7.035507451183108</v>
      </c>
      <c r="S275" s="1">
        <f t="shared" si="240"/>
        <v>-6.7906429415034255</v>
      </c>
      <c r="T275" s="18">
        <f t="shared" si="240"/>
        <v>-6.305111134260169</v>
      </c>
      <c r="U275" s="1">
        <f t="shared" si="240"/>
        <v>-5.6195708844966745</v>
      </c>
      <c r="V275" s="1">
        <f t="shared" si="240"/>
        <v>-8.48392427469018</v>
      </c>
      <c r="W275" s="1">
        <f t="shared" si="240"/>
        <v>-35.24549215130422</v>
      </c>
      <c r="X275" s="1">
        <f t="shared" si="240"/>
        <v>-136.7612973949503</v>
      </c>
      <c r="Y275" s="1">
        <f t="shared" si="240"/>
        <v>-306.1434462515656</v>
      </c>
      <c r="Z275" s="1">
        <f t="shared" si="240"/>
        <v>-339.6489575761718</v>
      </c>
    </row>
    <row r="276" spans="1:26" ht="12.75">
      <c r="A276" s="1" t="s">
        <v>196</v>
      </c>
      <c r="B276" s="1">
        <f aca="true" t="shared" si="241" ref="B276:Z276">B269+B274</f>
        <v>72.51053779106346</v>
      </c>
      <c r="C276" s="1">
        <f t="shared" si="241"/>
        <v>47.29988916598261</v>
      </c>
      <c r="D276" s="1">
        <f t="shared" si="241"/>
        <v>35.13703434434744</v>
      </c>
      <c r="E276" s="1">
        <f t="shared" si="241"/>
        <v>31.6378079905741</v>
      </c>
      <c r="F276" s="1">
        <f t="shared" si="241"/>
        <v>30.677991143972978</v>
      </c>
      <c r="G276" s="1">
        <f t="shared" si="241"/>
        <v>30.342992307897557</v>
      </c>
      <c r="H276" s="1">
        <f t="shared" si="241"/>
        <v>30.143647096157242</v>
      </c>
      <c r="I276" s="1">
        <f t="shared" si="241"/>
        <v>29.904656386817773</v>
      </c>
      <c r="J276" s="1">
        <f t="shared" si="241"/>
        <v>29.55316351265711</v>
      </c>
      <c r="K276" s="1">
        <f t="shared" si="241"/>
        <v>29.063742944947194</v>
      </c>
      <c r="L276" s="1">
        <f t="shared" si="241"/>
        <v>28.42451506842416</v>
      </c>
      <c r="M276" s="1">
        <f t="shared" si="241"/>
        <v>27.615868995735582</v>
      </c>
      <c r="N276" s="1">
        <f t="shared" si="241"/>
        <v>26.603426268836742</v>
      </c>
      <c r="O276" s="1">
        <f t="shared" si="241"/>
        <v>25.354311565258914</v>
      </c>
      <c r="P276" s="1">
        <f t="shared" si="241"/>
        <v>23.904767786231638</v>
      </c>
      <c r="Q276" s="1">
        <f t="shared" si="241"/>
        <v>22.504079703246727</v>
      </c>
      <c r="R276" s="1">
        <f t="shared" si="241"/>
        <v>21.722555583538387</v>
      </c>
      <c r="S276" s="1">
        <f t="shared" si="241"/>
        <v>22.164320429848473</v>
      </c>
      <c r="T276" s="18">
        <f t="shared" si="241"/>
        <v>23.79197065106369</v>
      </c>
      <c r="U276" s="1">
        <f t="shared" si="241"/>
        <v>26.11811605121421</v>
      </c>
      <c r="V276" s="1">
        <f t="shared" si="241"/>
        <v>30.860976059930017</v>
      </c>
      <c r="W276" s="1">
        <f t="shared" si="241"/>
        <v>47.208587335284406</v>
      </c>
      <c r="X276" s="1">
        <f t="shared" si="241"/>
        <v>88.46842831274815</v>
      </c>
      <c r="Y276" s="1">
        <f t="shared" si="241"/>
        <v>129.43308839767604</v>
      </c>
      <c r="Z276" s="1">
        <f t="shared" si="241"/>
        <v>108.64844560289252</v>
      </c>
    </row>
    <row r="277" spans="1:26" ht="12.75">
      <c r="A277" s="1" t="s">
        <v>207</v>
      </c>
      <c r="B277" s="1">
        <f>B275*B63+B276*B64-(B220+B215+B209+B193+B170+B154)</f>
        <v>0</v>
      </c>
      <c r="C277" s="1">
        <f aca="true" t="shared" si="242" ref="C277:Z277">C275*C63+C276*C64-(C220+C215+C209+C193+C170+C154)</f>
        <v>0</v>
      </c>
      <c r="D277" s="1">
        <f t="shared" si="242"/>
        <v>0</v>
      </c>
      <c r="E277" s="1">
        <f t="shared" si="242"/>
        <v>0</v>
      </c>
      <c r="F277" s="1">
        <f t="shared" si="242"/>
        <v>0</v>
      </c>
      <c r="G277" s="1">
        <f t="shared" si="242"/>
        <v>0</v>
      </c>
      <c r="H277" s="1">
        <f t="shared" si="242"/>
        <v>0</v>
      </c>
      <c r="I277" s="1">
        <f t="shared" si="242"/>
        <v>0</v>
      </c>
      <c r="J277" s="1">
        <f t="shared" si="242"/>
        <v>0</v>
      </c>
      <c r="K277" s="1">
        <f t="shared" si="242"/>
        <v>0</v>
      </c>
      <c r="L277" s="1">
        <f t="shared" si="242"/>
        <v>0</v>
      </c>
      <c r="M277" s="1">
        <f t="shared" si="242"/>
        <v>0</v>
      </c>
      <c r="N277" s="1">
        <f t="shared" si="242"/>
        <v>0</v>
      </c>
      <c r="O277" s="1">
        <f t="shared" si="242"/>
        <v>0</v>
      </c>
      <c r="P277" s="1">
        <f t="shared" si="242"/>
        <v>0</v>
      </c>
      <c r="Q277" s="1">
        <f t="shared" si="242"/>
        <v>0</v>
      </c>
      <c r="R277" s="1">
        <f t="shared" si="242"/>
        <v>0</v>
      </c>
      <c r="S277" s="1">
        <f t="shared" si="242"/>
        <v>0</v>
      </c>
      <c r="T277" s="18">
        <f t="shared" si="242"/>
        <v>0</v>
      </c>
      <c r="U277" s="1">
        <f t="shared" si="242"/>
        <v>0</v>
      </c>
      <c r="V277" s="1">
        <f t="shared" si="242"/>
        <v>0</v>
      </c>
      <c r="W277" s="1">
        <f t="shared" si="242"/>
        <v>0</v>
      </c>
      <c r="X277" s="1">
        <f t="shared" si="242"/>
        <v>0</v>
      </c>
      <c r="Y277" s="1">
        <f t="shared" si="242"/>
        <v>0</v>
      </c>
      <c r="Z277" s="1">
        <f t="shared" si="242"/>
        <v>0</v>
      </c>
    </row>
    <row r="279" ht="12.75">
      <c r="A279" s="42" t="s">
        <v>159</v>
      </c>
    </row>
    <row r="280" spans="1:256" ht="12.75">
      <c r="A280" s="6" t="s">
        <v>141</v>
      </c>
      <c r="B280" s="24">
        <f aca="true" t="shared" si="243" ref="B280:Z280">B126+B268</f>
        <v>-194.31104012284325</v>
      </c>
      <c r="C280" s="24">
        <f t="shared" si="243"/>
        <v>-123.01606914802568</v>
      </c>
      <c r="D280" s="24">
        <f t="shared" si="243"/>
        <v>-63.06302151265585</v>
      </c>
      <c r="E280" s="24">
        <f t="shared" si="243"/>
        <v>-35.947440589669284</v>
      </c>
      <c r="F280" s="24">
        <f t="shared" si="243"/>
        <v>-24.78144976212078</v>
      </c>
      <c r="G280" s="24">
        <f t="shared" si="243"/>
        <v>-19.07401163585498</v>
      </c>
      <c r="H280" s="24">
        <f t="shared" si="243"/>
        <v>-15.381655569879843</v>
      </c>
      <c r="I280" s="24">
        <f t="shared" si="243"/>
        <v>-12.691742928679773</v>
      </c>
      <c r="J280" s="24">
        <f t="shared" si="243"/>
        <v>-10.624220938693444</v>
      </c>
      <c r="K280" s="24">
        <f t="shared" si="243"/>
        <v>-8.965256367817842</v>
      </c>
      <c r="L280" s="24">
        <f t="shared" si="243"/>
        <v>-7.5642280254447405</v>
      </c>
      <c r="M280" s="24">
        <f t="shared" si="243"/>
        <v>-6.308480700919217</v>
      </c>
      <c r="N280" s="24">
        <f t="shared" si="243"/>
        <v>-5.113778301790708</v>
      </c>
      <c r="O280" s="24">
        <f t="shared" si="243"/>
        <v>-3.928657197032666</v>
      </c>
      <c r="P280" s="24">
        <f t="shared" si="243"/>
        <v>-2.7692189875895776</v>
      </c>
      <c r="Q280" s="24">
        <f t="shared" si="243"/>
        <v>-1.7919401921124107</v>
      </c>
      <c r="R280" s="24">
        <f t="shared" si="243"/>
        <v>-1.3323922014372735</v>
      </c>
      <c r="S280" s="24">
        <f t="shared" si="243"/>
        <v>-1.7189624483899824</v>
      </c>
      <c r="T280" s="61">
        <f t="shared" si="243"/>
        <v>-2.8760522068663397</v>
      </c>
      <c r="U280" s="24">
        <f t="shared" si="243"/>
        <v>-4.605022488150112</v>
      </c>
      <c r="V280" s="24">
        <f t="shared" si="243"/>
        <v>-10.208563209608476</v>
      </c>
      <c r="W280" s="24">
        <f t="shared" si="243"/>
        <v>-39.616537088820465</v>
      </c>
      <c r="X280" s="24">
        <f t="shared" si="243"/>
        <v>-143.37915312254242</v>
      </c>
      <c r="Y280" s="24">
        <f t="shared" si="243"/>
        <v>-314.39597360288604</v>
      </c>
      <c r="Z280" s="24">
        <f t="shared" si="243"/>
        <v>-348.7863468791825</v>
      </c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  <c r="IV280" s="36"/>
    </row>
    <row r="281" spans="1:26" ht="12.75">
      <c r="A281" s="6" t="s">
        <v>142</v>
      </c>
      <c r="B281" s="1">
        <f aca="true" t="shared" si="244" ref="B281:Z281">B127+B269+$L$6*$L$11</f>
        <v>30.916255093782404</v>
      </c>
      <c r="C281" s="1">
        <f t="shared" si="244"/>
        <v>30.858409441724884</v>
      </c>
      <c r="D281" s="1">
        <f t="shared" si="244"/>
        <v>30.854094157457542</v>
      </c>
      <c r="E281" s="1">
        <f t="shared" si="244"/>
        <v>30.873516041908328</v>
      </c>
      <c r="F281" s="1">
        <f t="shared" si="244"/>
        <v>30.886184442608407</v>
      </c>
      <c r="G281" s="1">
        <f t="shared" si="244"/>
        <v>30.869670508429344</v>
      </c>
      <c r="H281" s="1">
        <f t="shared" si="244"/>
        <v>30.818619555798982</v>
      </c>
      <c r="I281" s="1">
        <f t="shared" si="244"/>
        <v>30.74838414154287</v>
      </c>
      <c r="J281" s="1">
        <f t="shared" si="244"/>
        <v>30.691008282403402</v>
      </c>
      <c r="K281" s="1">
        <f t="shared" si="244"/>
        <v>30.686844845691542</v>
      </c>
      <c r="L281" s="1">
        <f t="shared" si="244"/>
        <v>30.77689185824118</v>
      </c>
      <c r="M281" s="1">
        <f t="shared" si="244"/>
        <v>30.998125802059523</v>
      </c>
      <c r="N281" s="1">
        <f t="shared" si="244"/>
        <v>31.380037761183324</v>
      </c>
      <c r="O281" s="1">
        <f t="shared" si="244"/>
        <v>31.93694632192925</v>
      </c>
      <c r="P281" s="1">
        <f t="shared" si="244"/>
        <v>32.64768244406988</v>
      </c>
      <c r="Q281" s="1">
        <f t="shared" si="244"/>
        <v>33.41890989919827</v>
      </c>
      <c r="R281" s="1">
        <f t="shared" si="244"/>
        <v>34.060165167656585</v>
      </c>
      <c r="S281" s="1">
        <f t="shared" si="244"/>
        <v>34.34383929712197</v>
      </c>
      <c r="T281" s="18">
        <f t="shared" si="244"/>
        <v>34.157645532290005</v>
      </c>
      <c r="U281" s="1">
        <f t="shared" si="244"/>
        <v>33.583276951651555</v>
      </c>
      <c r="V281" s="1">
        <f t="shared" si="244"/>
        <v>32.80431801696966</v>
      </c>
      <c r="W281" s="1">
        <f t="shared" si="244"/>
        <v>31.985377423220925</v>
      </c>
      <c r="X281" s="1">
        <f t="shared" si="244"/>
        <v>31.233748514313426</v>
      </c>
      <c r="Y281" s="1">
        <f t="shared" si="244"/>
        <v>30.612289031149906</v>
      </c>
      <c r="Z281" s="1">
        <f t="shared" si="244"/>
        <v>30.154017614527138</v>
      </c>
    </row>
    <row r="282" spans="1:256" ht="12.75">
      <c r="A282" s="6" t="s">
        <v>156</v>
      </c>
      <c r="B282" s="24">
        <f aca="true" t="shared" si="245" ref="B282:Z282">B128+B270-B126*(B112-B30)-B268*(B62-B30)+(B127+$M$6)*(B111-B29)+B269*(B61-B29)</f>
        <v>197.3075753589721</v>
      </c>
      <c r="C282" s="24">
        <f t="shared" si="245"/>
        <v>125.31422429000821</v>
      </c>
      <c r="D282" s="24">
        <f t="shared" si="245"/>
        <v>89.83667128452332</v>
      </c>
      <c r="E282" s="24">
        <f t="shared" si="245"/>
        <v>79.57458866604273</v>
      </c>
      <c r="F282" s="24">
        <f t="shared" si="245"/>
        <v>76.7329895069283</v>
      </c>
      <c r="G282" s="24">
        <f t="shared" si="245"/>
        <v>75.72891600255612</v>
      </c>
      <c r="H282" s="24">
        <f t="shared" si="245"/>
        <v>75.11575921396275</v>
      </c>
      <c r="I282" s="24">
        <f t="shared" si="245"/>
        <v>74.27863598638925</v>
      </c>
      <c r="J282" s="24">
        <f t="shared" si="245"/>
        <v>72.83759399424662</v>
      </c>
      <c r="K282" s="24">
        <f t="shared" si="245"/>
        <v>70.54720115200399</v>
      </c>
      <c r="L282" s="24">
        <f t="shared" si="245"/>
        <v>67.2666343909678</v>
      </c>
      <c r="M282" s="24">
        <f t="shared" si="245"/>
        <v>62.956287844083754</v>
      </c>
      <c r="N282" s="24">
        <f t="shared" si="245"/>
        <v>57.69566800690678</v>
      </c>
      <c r="O282" s="24">
        <f t="shared" si="245"/>
        <v>51.733243658066286</v>
      </c>
      <c r="P282" s="24">
        <f t="shared" si="245"/>
        <v>45.60335324261101</v>
      </c>
      <c r="Q282" s="24">
        <f t="shared" si="245"/>
        <v>40.31586832933574</v>
      </c>
      <c r="R282" s="24">
        <f t="shared" si="245"/>
        <v>37.39350260466254</v>
      </c>
      <c r="S282" s="24">
        <f t="shared" si="245"/>
        <v>38.214960699672474</v>
      </c>
      <c r="T282" s="61">
        <f t="shared" si="245"/>
        <v>42.77804618207699</v>
      </c>
      <c r="U282" s="24">
        <f t="shared" si="245"/>
        <v>50.1390488414406</v>
      </c>
      <c r="V282" s="24">
        <f t="shared" si="245"/>
        <v>64.66594525893551</v>
      </c>
      <c r="W282" s="24">
        <f t="shared" si="245"/>
        <v>111.21895331888814</v>
      </c>
      <c r="X282" s="24">
        <f t="shared" si="245"/>
        <v>230.1716090555958</v>
      </c>
      <c r="Y282" s="24">
        <f t="shared" si="245"/>
        <v>355.3124548100983</v>
      </c>
      <c r="Z282" s="24">
        <f t="shared" si="245"/>
        <v>303.08158640451677</v>
      </c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  <c r="IV282" s="36"/>
    </row>
    <row r="283" spans="1:26" ht="12.75">
      <c r="A283" s="6" t="s">
        <v>157</v>
      </c>
      <c r="B283" s="1">
        <f aca="true" t="shared" si="246" ref="B283:Z283">B280*B31+B281*B32+B282*B57-(B220+B215+B209+B193+B170+B154+B131)</f>
        <v>0</v>
      </c>
      <c r="C283" s="1">
        <f t="shared" si="246"/>
        <v>0</v>
      </c>
      <c r="D283" s="1">
        <f t="shared" si="246"/>
        <v>0</v>
      </c>
      <c r="E283" s="1">
        <f t="shared" si="246"/>
        <v>0</v>
      </c>
      <c r="F283" s="1">
        <f t="shared" si="246"/>
        <v>0</v>
      </c>
      <c r="G283" s="1">
        <f t="shared" si="246"/>
        <v>0</v>
      </c>
      <c r="H283" s="1">
        <f t="shared" si="246"/>
        <v>0</v>
      </c>
      <c r="I283" s="1">
        <f t="shared" si="246"/>
        <v>0</v>
      </c>
      <c r="J283" s="1">
        <f t="shared" si="246"/>
        <v>-8.881784197001252E-15</v>
      </c>
      <c r="K283" s="1">
        <f t="shared" si="246"/>
        <v>0</v>
      </c>
      <c r="L283" s="1">
        <f t="shared" si="246"/>
        <v>0</v>
      </c>
      <c r="M283" s="1">
        <f t="shared" si="246"/>
        <v>0</v>
      </c>
      <c r="N283" s="1">
        <f t="shared" si="246"/>
        <v>0</v>
      </c>
      <c r="O283" s="1">
        <f t="shared" si="246"/>
        <v>0</v>
      </c>
      <c r="P283" s="1">
        <f t="shared" si="246"/>
        <v>0</v>
      </c>
      <c r="Q283" s="1">
        <f t="shared" si="246"/>
        <v>0</v>
      </c>
      <c r="R283" s="1">
        <f t="shared" si="246"/>
        <v>0</v>
      </c>
      <c r="S283" s="1">
        <f t="shared" si="246"/>
        <v>-6.661338147750939E-16</v>
      </c>
      <c r="T283" s="18">
        <f t="shared" si="246"/>
        <v>0</v>
      </c>
      <c r="U283" s="1">
        <f t="shared" si="246"/>
        <v>0</v>
      </c>
      <c r="V283" s="1">
        <f t="shared" si="246"/>
        <v>7.105427357601002E-15</v>
      </c>
      <c r="W283" s="1">
        <f t="shared" si="246"/>
        <v>0</v>
      </c>
      <c r="X283" s="1">
        <f t="shared" si="246"/>
        <v>0</v>
      </c>
      <c r="Y283" s="1">
        <f t="shared" si="246"/>
        <v>0</v>
      </c>
      <c r="Z283" s="1">
        <f t="shared" si="246"/>
        <v>0</v>
      </c>
    </row>
    <row r="284" spans="1:26" ht="12.75">
      <c r="A284" s="6" t="s">
        <v>158</v>
      </c>
      <c r="B284" s="1">
        <f aca="true" t="shared" si="247" ref="B284:Z284">(B220+B215+B209+B193+B170+B154+B131)</f>
        <v>32.16488164106475</v>
      </c>
      <c r="C284" s="1">
        <f t="shared" si="247"/>
        <v>61.26872225445056</v>
      </c>
      <c r="D284" s="1">
        <f t="shared" si="247"/>
        <v>48.96212094836767</v>
      </c>
      <c r="E284" s="1">
        <f t="shared" si="247"/>
        <v>34.682064334330256</v>
      </c>
      <c r="F284" s="1">
        <f t="shared" si="247"/>
        <v>25.724033767652777</v>
      </c>
      <c r="G284" s="1">
        <f t="shared" si="247"/>
        <v>18.9937593972305</v>
      </c>
      <c r="H284" s="1">
        <f t="shared" si="247"/>
        <v>12.965118256043738</v>
      </c>
      <c r="I284" s="1">
        <f t="shared" si="247"/>
        <v>7.366515417621311</v>
      </c>
      <c r="J284" s="1">
        <f t="shared" si="247"/>
        <v>2.198119780508092</v>
      </c>
      <c r="K284" s="1">
        <f t="shared" si="247"/>
        <v>-2.515806061310876</v>
      </c>
      <c r="L284" s="1">
        <f t="shared" si="247"/>
        <v>-6.711121161872442</v>
      </c>
      <c r="M284" s="1">
        <f t="shared" si="247"/>
        <v>-10.239424225165772</v>
      </c>
      <c r="N284" s="1">
        <f t="shared" si="247"/>
        <v>-12.834453041237486</v>
      </c>
      <c r="O284" s="1">
        <f t="shared" si="247"/>
        <v>-14.083939992865222</v>
      </c>
      <c r="P284" s="1">
        <f t="shared" si="247"/>
        <v>-13.44870413773271</v>
      </c>
      <c r="Q284" s="1">
        <f t="shared" si="247"/>
        <v>-10.500548825617965</v>
      </c>
      <c r="R284" s="1">
        <f t="shared" si="247"/>
        <v>-5.570170134880076</v>
      </c>
      <c r="S284" s="1">
        <f t="shared" si="247"/>
        <v>-0.2718197462221319</v>
      </c>
      <c r="T284" s="18">
        <f t="shared" si="247"/>
        <v>3.4964357900139493</v>
      </c>
      <c r="U284" s="1">
        <f t="shared" si="247"/>
        <v>4.765335721258227</v>
      </c>
      <c r="V284" s="1">
        <f t="shared" si="247"/>
        <v>-1.661159067084931</v>
      </c>
      <c r="W284" s="1">
        <f t="shared" si="247"/>
        <v>-37.8883282992676</v>
      </c>
      <c r="X284" s="1">
        <f t="shared" si="247"/>
        <v>-114.39767493437522</v>
      </c>
      <c r="Y284" s="1">
        <f t="shared" si="247"/>
        <v>-101.57532532093582</v>
      </c>
      <c r="Z284" s="1">
        <f t="shared" si="247"/>
        <v>79.51246987957407</v>
      </c>
    </row>
    <row r="285" spans="1:26" ht="12.75">
      <c r="A285" s="6" t="s">
        <v>198</v>
      </c>
      <c r="B285" s="1">
        <f aca="true" t="shared" si="248" ref="B285:Z285">B282*B64/((B61-B29)*B63+(B62-B30)*B64)</f>
        <v>0</v>
      </c>
      <c r="C285" s="1">
        <f t="shared" si="248"/>
        <v>0</v>
      </c>
      <c r="D285" s="1">
        <f t="shared" si="248"/>
        <v>0</v>
      </c>
      <c r="E285" s="1">
        <f t="shared" si="248"/>
        <v>0</v>
      </c>
      <c r="F285" s="1">
        <f t="shared" si="248"/>
        <v>0</v>
      </c>
      <c r="G285" s="1">
        <f t="shared" si="248"/>
        <v>0</v>
      </c>
      <c r="H285" s="1">
        <f t="shared" si="248"/>
        <v>0</v>
      </c>
      <c r="I285" s="1">
        <f t="shared" si="248"/>
        <v>0</v>
      </c>
      <c r="J285" s="1">
        <f t="shared" si="248"/>
        <v>0</v>
      </c>
      <c r="K285" s="1">
        <f t="shared" si="248"/>
        <v>0</v>
      </c>
      <c r="L285" s="1">
        <f t="shared" si="248"/>
        <v>0</v>
      </c>
      <c r="M285" s="1">
        <f t="shared" si="248"/>
        <v>0</v>
      </c>
      <c r="N285" s="1">
        <f t="shared" si="248"/>
        <v>0</v>
      </c>
      <c r="O285" s="1">
        <f t="shared" si="248"/>
        <v>0</v>
      </c>
      <c r="P285" s="1">
        <f t="shared" si="248"/>
        <v>0</v>
      </c>
      <c r="Q285" s="1">
        <f t="shared" si="248"/>
        <v>0</v>
      </c>
      <c r="R285" s="1">
        <f t="shared" si="248"/>
        <v>0</v>
      </c>
      <c r="S285" s="1">
        <f t="shared" si="248"/>
        <v>0</v>
      </c>
      <c r="T285" s="18">
        <f t="shared" si="248"/>
        <v>0</v>
      </c>
      <c r="U285" s="1">
        <f t="shared" si="248"/>
        <v>0</v>
      </c>
      <c r="V285" s="1">
        <f t="shared" si="248"/>
        <v>0</v>
      </c>
      <c r="W285" s="1">
        <f t="shared" si="248"/>
        <v>0</v>
      </c>
      <c r="X285" s="1">
        <f t="shared" si="248"/>
        <v>0</v>
      </c>
      <c r="Y285" s="1">
        <f t="shared" si="248"/>
        <v>0</v>
      </c>
      <c r="Z285" s="1">
        <f t="shared" si="248"/>
        <v>0</v>
      </c>
    </row>
    <row r="286" spans="1:26" ht="12.75">
      <c r="A286" s="1" t="s">
        <v>205</v>
      </c>
      <c r="B286" s="1">
        <f aca="true" t="shared" si="249" ref="B286:Z286">-B282*B63/((B61-B29)*B63+(B62-B30)*B64)</f>
        <v>-67.41053779106346</v>
      </c>
      <c r="C286" s="1">
        <f t="shared" si="249"/>
        <v>-42.19988916598261</v>
      </c>
      <c r="D286" s="1">
        <f t="shared" si="249"/>
        <v>-30.037034344347443</v>
      </c>
      <c r="E286" s="1">
        <f t="shared" si="249"/>
        <v>-26.5378079905741</v>
      </c>
      <c r="F286" s="1">
        <f t="shared" si="249"/>
        <v>-25.577991143972977</v>
      </c>
      <c r="G286" s="1">
        <f t="shared" si="249"/>
        <v>-25.242992307897556</v>
      </c>
      <c r="H286" s="1">
        <f t="shared" si="249"/>
        <v>-25.04364709615724</v>
      </c>
      <c r="I286" s="1">
        <f t="shared" si="249"/>
        <v>-24.804656386817772</v>
      </c>
      <c r="J286" s="1">
        <f t="shared" si="249"/>
        <v>-24.45316351265711</v>
      </c>
      <c r="K286" s="1">
        <f t="shared" si="249"/>
        <v>-23.963742944947192</v>
      </c>
      <c r="L286" s="1">
        <f t="shared" si="249"/>
        <v>-23.32451506842416</v>
      </c>
      <c r="M286" s="1">
        <f t="shared" si="249"/>
        <v>-22.51586899573558</v>
      </c>
      <c r="N286" s="1">
        <f t="shared" si="249"/>
        <v>-21.50342626883674</v>
      </c>
      <c r="O286" s="1">
        <f t="shared" si="249"/>
        <v>-20.254311565258913</v>
      </c>
      <c r="P286" s="1">
        <f t="shared" si="249"/>
        <v>-18.804767786231636</v>
      </c>
      <c r="Q286" s="1">
        <f t="shared" si="249"/>
        <v>-17.404079703246726</v>
      </c>
      <c r="R286" s="1">
        <f t="shared" si="249"/>
        <v>-16.622555583538386</v>
      </c>
      <c r="S286" s="1">
        <f t="shared" si="249"/>
        <v>-17.064320429848472</v>
      </c>
      <c r="T286" s="18">
        <f t="shared" si="249"/>
        <v>-18.691970651063688</v>
      </c>
      <c r="U286" s="1">
        <f t="shared" si="249"/>
        <v>-21.018116051214207</v>
      </c>
      <c r="V286" s="1">
        <f t="shared" si="249"/>
        <v>-25.760976059930016</v>
      </c>
      <c r="W286" s="1">
        <f t="shared" si="249"/>
        <v>-42.108587335284405</v>
      </c>
      <c r="X286" s="1">
        <f t="shared" si="249"/>
        <v>-83.36842831274815</v>
      </c>
      <c r="Y286" s="1">
        <f t="shared" si="249"/>
        <v>-124.33308839767604</v>
      </c>
      <c r="Z286" s="1">
        <f t="shared" si="249"/>
        <v>-103.54844560289253</v>
      </c>
    </row>
    <row r="287" spans="1:26" ht="12.75">
      <c r="A287" s="1" t="s">
        <v>210</v>
      </c>
      <c r="B287" s="1">
        <f aca="true" t="shared" si="250" ref="B287:Z287">B285*B31+B286*B32-B282*B57</f>
        <v>0</v>
      </c>
      <c r="C287" s="1">
        <f t="shared" si="250"/>
        <v>0</v>
      </c>
      <c r="D287" s="1">
        <f t="shared" si="250"/>
        <v>0</v>
      </c>
      <c r="E287" s="1">
        <f t="shared" si="250"/>
        <v>0</v>
      </c>
      <c r="F287" s="1">
        <f t="shared" si="250"/>
        <v>0</v>
      </c>
      <c r="G287" s="1">
        <f t="shared" si="250"/>
        <v>0</v>
      </c>
      <c r="H287" s="1">
        <f t="shared" si="250"/>
        <v>0</v>
      </c>
      <c r="I287" s="1">
        <f t="shared" si="250"/>
        <v>0</v>
      </c>
      <c r="J287" s="1">
        <f t="shared" si="250"/>
        <v>0</v>
      </c>
      <c r="K287" s="1">
        <f t="shared" si="250"/>
        <v>0</v>
      </c>
      <c r="L287" s="1">
        <f t="shared" si="250"/>
        <v>0</v>
      </c>
      <c r="M287" s="1">
        <f t="shared" si="250"/>
        <v>0</v>
      </c>
      <c r="N287" s="1">
        <f t="shared" si="250"/>
        <v>0</v>
      </c>
      <c r="O287" s="1">
        <f t="shared" si="250"/>
        <v>0</v>
      </c>
      <c r="P287" s="1">
        <f t="shared" si="250"/>
        <v>0</v>
      </c>
      <c r="Q287" s="1">
        <f t="shared" si="250"/>
        <v>0</v>
      </c>
      <c r="R287" s="1">
        <f t="shared" si="250"/>
        <v>0</v>
      </c>
      <c r="S287" s="1">
        <f t="shared" si="250"/>
        <v>0</v>
      </c>
      <c r="T287" s="18">
        <f t="shared" si="250"/>
        <v>0</v>
      </c>
      <c r="U287" s="1">
        <f t="shared" si="250"/>
        <v>0</v>
      </c>
      <c r="V287" s="1">
        <f t="shared" si="250"/>
        <v>0</v>
      </c>
      <c r="W287" s="1">
        <f t="shared" si="250"/>
        <v>0</v>
      </c>
      <c r="X287" s="1">
        <f t="shared" si="250"/>
        <v>0</v>
      </c>
      <c r="Y287" s="1">
        <f t="shared" si="250"/>
        <v>0</v>
      </c>
      <c r="Z287" s="1">
        <f t="shared" si="250"/>
        <v>0</v>
      </c>
    </row>
    <row r="288" spans="1:26" ht="12.75">
      <c r="A288" s="1" t="s">
        <v>195</v>
      </c>
      <c r="B288" s="1">
        <f aca="true" t="shared" si="251" ref="B288:Z288">B280+B285</f>
        <v>-194.31104012284325</v>
      </c>
      <c r="C288" s="1">
        <f t="shared" si="251"/>
        <v>-123.01606914802568</v>
      </c>
      <c r="D288" s="1">
        <f t="shared" si="251"/>
        <v>-63.06302151265585</v>
      </c>
      <c r="E288" s="1">
        <f t="shared" si="251"/>
        <v>-35.947440589669284</v>
      </c>
      <c r="F288" s="1">
        <f t="shared" si="251"/>
        <v>-24.78144976212078</v>
      </c>
      <c r="G288" s="1">
        <f t="shared" si="251"/>
        <v>-19.07401163585498</v>
      </c>
      <c r="H288" s="1">
        <f t="shared" si="251"/>
        <v>-15.381655569879843</v>
      </c>
      <c r="I288" s="1">
        <f t="shared" si="251"/>
        <v>-12.691742928679773</v>
      </c>
      <c r="J288" s="1">
        <f t="shared" si="251"/>
        <v>-10.624220938693444</v>
      </c>
      <c r="K288" s="1">
        <f t="shared" si="251"/>
        <v>-8.965256367817842</v>
      </c>
      <c r="L288" s="1">
        <f t="shared" si="251"/>
        <v>-7.5642280254447405</v>
      </c>
      <c r="M288" s="1">
        <f t="shared" si="251"/>
        <v>-6.308480700919217</v>
      </c>
      <c r="N288" s="1">
        <f t="shared" si="251"/>
        <v>-5.113778301790708</v>
      </c>
      <c r="O288" s="1">
        <f t="shared" si="251"/>
        <v>-3.928657197032666</v>
      </c>
      <c r="P288" s="1">
        <f t="shared" si="251"/>
        <v>-2.7692189875895776</v>
      </c>
      <c r="Q288" s="1">
        <f t="shared" si="251"/>
        <v>-1.7919401921124107</v>
      </c>
      <c r="R288" s="1">
        <f t="shared" si="251"/>
        <v>-1.3323922014372735</v>
      </c>
      <c r="S288" s="1">
        <f t="shared" si="251"/>
        <v>-1.7189624483899824</v>
      </c>
      <c r="T288" s="18">
        <f t="shared" si="251"/>
        <v>-2.8760522068663397</v>
      </c>
      <c r="U288" s="1">
        <f t="shared" si="251"/>
        <v>-4.605022488150112</v>
      </c>
      <c r="V288" s="1">
        <f t="shared" si="251"/>
        <v>-10.208563209608476</v>
      </c>
      <c r="W288" s="1">
        <f t="shared" si="251"/>
        <v>-39.616537088820465</v>
      </c>
      <c r="X288" s="1">
        <f t="shared" si="251"/>
        <v>-143.37915312254242</v>
      </c>
      <c r="Y288" s="1">
        <f t="shared" si="251"/>
        <v>-314.39597360288604</v>
      </c>
      <c r="Z288" s="1">
        <f t="shared" si="251"/>
        <v>-348.7863468791825</v>
      </c>
    </row>
    <row r="289" spans="1:26" ht="12.75">
      <c r="A289" s="1" t="s">
        <v>196</v>
      </c>
      <c r="B289" s="1">
        <f aca="true" t="shared" si="252" ref="B289:Z289">B281+B286</f>
        <v>-36.49428269728106</v>
      </c>
      <c r="C289" s="1">
        <f t="shared" si="252"/>
        <v>-11.341479724257727</v>
      </c>
      <c r="D289" s="1">
        <f t="shared" si="252"/>
        <v>0.8170598131100988</v>
      </c>
      <c r="E289" s="1">
        <f t="shared" si="252"/>
        <v>4.33570805133423</v>
      </c>
      <c r="F289" s="1">
        <f t="shared" si="252"/>
        <v>5.30819329863543</v>
      </c>
      <c r="G289" s="1">
        <f t="shared" si="252"/>
        <v>5.626678200531789</v>
      </c>
      <c r="H289" s="1">
        <f t="shared" si="252"/>
        <v>5.7749724596417416</v>
      </c>
      <c r="I289" s="1">
        <f t="shared" si="252"/>
        <v>5.943727754725099</v>
      </c>
      <c r="J289" s="1">
        <f t="shared" si="252"/>
        <v>6.237844769746292</v>
      </c>
      <c r="K289" s="1">
        <f t="shared" si="252"/>
        <v>6.72310190074435</v>
      </c>
      <c r="L289" s="1">
        <f t="shared" si="252"/>
        <v>7.45237678981702</v>
      </c>
      <c r="M289" s="1">
        <f t="shared" si="252"/>
        <v>8.482256806323942</v>
      </c>
      <c r="N289" s="1">
        <f t="shared" si="252"/>
        <v>9.876611492346584</v>
      </c>
      <c r="O289" s="1">
        <f t="shared" si="252"/>
        <v>11.682634756670335</v>
      </c>
      <c r="P289" s="1">
        <f t="shared" si="252"/>
        <v>13.842914657838243</v>
      </c>
      <c r="Q289" s="1">
        <f t="shared" si="252"/>
        <v>16.014830195951543</v>
      </c>
      <c r="R289" s="1">
        <f t="shared" si="252"/>
        <v>17.4376095841182</v>
      </c>
      <c r="S289" s="1">
        <f t="shared" si="252"/>
        <v>17.279518867273495</v>
      </c>
      <c r="T289" s="18">
        <f t="shared" si="252"/>
        <v>15.465674881226317</v>
      </c>
      <c r="U289" s="1">
        <f t="shared" si="252"/>
        <v>12.565160900437348</v>
      </c>
      <c r="V289" s="1">
        <f t="shared" si="252"/>
        <v>7.043341957039644</v>
      </c>
      <c r="W289" s="1">
        <f t="shared" si="252"/>
        <v>-10.12320991206348</v>
      </c>
      <c r="X289" s="1">
        <f t="shared" si="252"/>
        <v>-52.134679798434725</v>
      </c>
      <c r="Y289" s="1">
        <f t="shared" si="252"/>
        <v>-93.72079936652614</v>
      </c>
      <c r="Z289" s="1">
        <f t="shared" si="252"/>
        <v>-73.3944279883654</v>
      </c>
    </row>
    <row r="290" spans="1:26" ht="12.75">
      <c r="A290" s="1" t="s">
        <v>197</v>
      </c>
      <c r="B290" s="1">
        <f>B288*B31+B289*B32-(B220+B215+B209+B193+B170+B154+B131)</f>
        <v>0</v>
      </c>
      <c r="C290" s="1">
        <f aca="true" t="shared" si="253" ref="C290:Z290">C288*C31+C289*C32-(C220+C215+C209+C193+C170+C154+C131)</f>
        <v>0</v>
      </c>
      <c r="D290" s="1">
        <f t="shared" si="253"/>
        <v>0</v>
      </c>
      <c r="E290" s="1">
        <f t="shared" si="253"/>
        <v>0</v>
      </c>
      <c r="F290" s="1">
        <f t="shared" si="253"/>
        <v>0</v>
      </c>
      <c r="G290" s="1">
        <f t="shared" si="253"/>
        <v>0</v>
      </c>
      <c r="H290" s="1">
        <f t="shared" si="253"/>
        <v>0</v>
      </c>
      <c r="I290" s="1">
        <f t="shared" si="253"/>
        <v>0</v>
      </c>
      <c r="J290" s="1">
        <f t="shared" si="253"/>
        <v>-9.769962616701378E-15</v>
      </c>
      <c r="K290" s="1">
        <f t="shared" si="253"/>
        <v>0</v>
      </c>
      <c r="L290" s="1">
        <f t="shared" si="253"/>
        <v>0</v>
      </c>
      <c r="M290" s="1">
        <f t="shared" si="253"/>
        <v>0</v>
      </c>
      <c r="N290" s="1">
        <f t="shared" si="253"/>
        <v>0</v>
      </c>
      <c r="O290" s="1">
        <f t="shared" si="253"/>
        <v>0</v>
      </c>
      <c r="P290" s="1">
        <f t="shared" si="253"/>
        <v>0</v>
      </c>
      <c r="Q290" s="1">
        <f t="shared" si="253"/>
        <v>0</v>
      </c>
      <c r="R290" s="1">
        <f t="shared" si="253"/>
        <v>0</v>
      </c>
      <c r="S290" s="1">
        <f t="shared" si="253"/>
        <v>-6.661338147750939E-16</v>
      </c>
      <c r="T290" s="18">
        <f t="shared" si="253"/>
        <v>0</v>
      </c>
      <c r="U290" s="1">
        <f t="shared" si="253"/>
        <v>0</v>
      </c>
      <c r="V290" s="1">
        <f t="shared" si="253"/>
        <v>2.6645352591003757E-15</v>
      </c>
      <c r="W290" s="1">
        <f t="shared" si="253"/>
        <v>0</v>
      </c>
      <c r="X290" s="1">
        <f t="shared" si="253"/>
        <v>0</v>
      </c>
      <c r="Y290" s="1">
        <f t="shared" si="253"/>
        <v>0</v>
      </c>
      <c r="Z290" s="1">
        <f t="shared" si="253"/>
        <v>0</v>
      </c>
    </row>
    <row r="292" ht="12.75">
      <c r="A292" s="1" t="s">
        <v>211</v>
      </c>
    </row>
    <row r="293" spans="1:26" ht="12.75">
      <c r="A293" s="1" t="s">
        <v>193</v>
      </c>
      <c r="B293" s="1">
        <f aca="true" t="shared" si="254" ref="B293:Z293">B288+B44</f>
        <v>-196.31104012284325</v>
      </c>
      <c r="C293" s="1">
        <f t="shared" si="254"/>
        <v>-124.4547776078266</v>
      </c>
      <c r="D293" s="1">
        <f t="shared" si="254"/>
        <v>-63.85355136283843</v>
      </c>
      <c r="E293" s="1">
        <f t="shared" si="254"/>
        <v>-36.03229340341167</v>
      </c>
      <c r="F293" s="1">
        <f t="shared" si="254"/>
        <v>-24.135532803278124</v>
      </c>
      <c r="G293" s="1">
        <f t="shared" si="254"/>
        <v>-17.707551592861865</v>
      </c>
      <c r="H293" s="1">
        <f t="shared" si="254"/>
        <v>-13.342756460193222</v>
      </c>
      <c r="I293" s="1">
        <f t="shared" si="254"/>
        <v>-10.06814367042126</v>
      </c>
      <c r="J293" s="1">
        <f t="shared" si="254"/>
        <v>-7.543665404373193</v>
      </c>
      <c r="K293" s="1">
        <f t="shared" si="254"/>
        <v>-5.5938253172917705</v>
      </c>
      <c r="L293" s="1">
        <f t="shared" si="254"/>
        <v>-4.102019678613125</v>
      </c>
      <c r="M293" s="1">
        <f t="shared" si="254"/>
        <v>-2.982174357760911</v>
      </c>
      <c r="N293" s="1">
        <f t="shared" si="254"/>
        <v>-2.1658686885883824</v>
      </c>
      <c r="O293" s="1">
        <f t="shared" si="254"/>
        <v>-1.6034869490759474</v>
      </c>
      <c r="P293" s="1">
        <f t="shared" si="254"/>
        <v>-1.296330731018671</v>
      </c>
      <c r="Q293" s="1">
        <f t="shared" si="254"/>
        <v>-1.3676761234004822</v>
      </c>
      <c r="R293" s="1">
        <f t="shared" si="254"/>
        <v>-2.101040544522223</v>
      </c>
      <c r="S293" s="1">
        <f t="shared" si="254"/>
        <v>-3.755039049197495</v>
      </c>
      <c r="T293" s="18">
        <f t="shared" si="254"/>
        <v>-6.169469080725511</v>
      </c>
      <c r="U293" s="1">
        <f t="shared" si="254"/>
        <v>-9.050900432719631</v>
      </c>
      <c r="V293" s="1">
        <f t="shared" si="254"/>
        <v>-15.60327351988808</v>
      </c>
      <c r="W293" s="1">
        <f t="shared" si="254"/>
        <v>-45.661205492379636</v>
      </c>
      <c r="X293" s="1">
        <f t="shared" si="254"/>
        <v>-149.69134280500748</v>
      </c>
      <c r="Y293" s="1">
        <f t="shared" si="254"/>
        <v>-320.52961679393854</v>
      </c>
      <c r="Z293" s="1">
        <f t="shared" si="254"/>
        <v>-354.2592647580898</v>
      </c>
    </row>
    <row r="294" spans="1:26" ht="12.75">
      <c r="A294" s="1" t="s">
        <v>194</v>
      </c>
      <c r="B294" s="1">
        <f aca="true" t="shared" si="255" ref="B294:Z294">B290+B45+$M$5</f>
        <v>17.6</v>
      </c>
      <c r="C294" s="1">
        <f t="shared" si="255"/>
        <v>17.164652392840555</v>
      </c>
      <c r="D294" s="1">
        <f t="shared" si="255"/>
        <v>16.868266498824322</v>
      </c>
      <c r="E294" s="1">
        <f t="shared" si="255"/>
        <v>16.726969574267237</v>
      </c>
      <c r="F294" s="1">
        <f t="shared" si="255"/>
        <v>16.75227696291781</v>
      </c>
      <c r="G294" s="1">
        <f t="shared" si="255"/>
        <v>16.950379066548553</v>
      </c>
      <c r="H294" s="1">
        <f t="shared" si="255"/>
        <v>17.321100890313378</v>
      </c>
      <c r="I294" s="1">
        <f t="shared" si="255"/>
        <v>17.856645219338983</v>
      </c>
      <c r="J294" s="1">
        <f t="shared" si="255"/>
        <v>18.540311373917614</v>
      </c>
      <c r="K294" s="1">
        <f t="shared" si="255"/>
        <v>19.345441558772844</v>
      </c>
      <c r="L294" s="1">
        <f t="shared" si="255"/>
        <v>20.234875607534274</v>
      </c>
      <c r="M294" s="1">
        <f t="shared" si="255"/>
        <v>21.16118536702141</v>
      </c>
      <c r="N294" s="1">
        <f t="shared" si="255"/>
        <v>22.067909613202325</v>
      </c>
      <c r="O294" s="1">
        <f t="shared" si="255"/>
        <v>22.891921953274554</v>
      </c>
      <c r="P294" s="1">
        <f t="shared" si="255"/>
        <v>23.566945355155593</v>
      </c>
      <c r="Q294" s="1">
        <f t="shared" si="255"/>
        <v>24.028089637330137</v>
      </c>
      <c r="R294" s="1">
        <f t="shared" si="255"/>
        <v>24.21714718639074</v>
      </c>
      <c r="S294" s="1">
        <f t="shared" si="255"/>
        <v>24.088253343114452</v>
      </c>
      <c r="T294" s="18">
        <f t="shared" si="255"/>
        <v>23.61341687385917</v>
      </c>
      <c r="U294" s="1">
        <f t="shared" si="255"/>
        <v>22.787366229586503</v>
      </c>
      <c r="V294" s="1">
        <f t="shared" si="255"/>
        <v>21.631148917094375</v>
      </c>
      <c r="W294" s="1">
        <f t="shared" si="255"/>
        <v>20.193969696196696</v>
      </c>
      <c r="X294" s="1">
        <f t="shared" si="255"/>
        <v>18.552858582772032</v>
      </c>
      <c r="Y294" s="1">
        <f t="shared" si="255"/>
        <v>16.809916306986224</v>
      </c>
      <c r="Z294" s="1">
        <f t="shared" si="255"/>
        <v>15.087082121092699</v>
      </c>
    </row>
    <row r="295" spans="1:26" ht="12.75">
      <c r="A295" s="18" t="s">
        <v>212</v>
      </c>
      <c r="B295" s="18">
        <f aca="true" t="shared" si="256" ref="B295:Z295">B46-B288*B30+B289*B29-B44*B37+(B45+$M$5)*B36</f>
        <v>51.764881641064754</v>
      </c>
      <c r="C295" s="18">
        <f t="shared" si="256"/>
        <v>75.18001516570689</v>
      </c>
      <c r="D295" s="18">
        <f t="shared" si="256"/>
        <v>56.11237103447755</v>
      </c>
      <c r="E295" s="18">
        <f t="shared" si="256"/>
        <v>34.567794730524646</v>
      </c>
      <c r="F295" s="18">
        <f t="shared" si="256"/>
        <v>18.360624035455945</v>
      </c>
      <c r="G295" s="18">
        <f t="shared" si="256"/>
        <v>4.911739033953257</v>
      </c>
      <c r="H295" s="18">
        <f t="shared" si="256"/>
        <v>-6.809128673861899</v>
      </c>
      <c r="I295" s="18">
        <f t="shared" si="256"/>
        <v>-16.65371449785279</v>
      </c>
      <c r="J295" s="18">
        <f t="shared" si="256"/>
        <v>-24.307446655113477</v>
      </c>
      <c r="K295" s="18">
        <f t="shared" si="256"/>
        <v>-29.554904365971254</v>
      </c>
      <c r="L295" s="18">
        <f t="shared" si="256"/>
        <v>-32.27974194307943</v>
      </c>
      <c r="M295" s="18">
        <f t="shared" si="256"/>
        <v>-32.43279905868556</v>
      </c>
      <c r="N295" s="18">
        <f t="shared" si="256"/>
        <v>-30.00599412544154</v>
      </c>
      <c r="O295" s="18">
        <f t="shared" si="256"/>
        <v>-25.00653224958335</v>
      </c>
      <c r="P295" s="18">
        <f t="shared" si="256"/>
        <v>-17.465496755404175</v>
      </c>
      <c r="Q295" s="18">
        <f t="shared" si="256"/>
        <v>-7.612209049500931</v>
      </c>
      <c r="R295" s="18">
        <f t="shared" si="256"/>
        <v>3.665938616997062</v>
      </c>
      <c r="S295" s="18">
        <f t="shared" si="256"/>
        <v>14.536880935150828</v>
      </c>
      <c r="T295" s="18">
        <f t="shared" si="256"/>
        <v>23.122967303717918</v>
      </c>
      <c r="U295" s="18">
        <f t="shared" si="256"/>
        <v>28.427866105560568</v>
      </c>
      <c r="V295" s="18">
        <f t="shared" si="256"/>
        <v>26.647672937513793</v>
      </c>
      <c r="W295" s="18">
        <f t="shared" si="256"/>
        <v>2.8931698087396924</v>
      </c>
      <c r="X295" s="18">
        <f t="shared" si="256"/>
        <v>-48.322067607289675</v>
      </c>
      <c r="Y295" s="18">
        <f t="shared" si="256"/>
        <v>-40.761749354345724</v>
      </c>
      <c r="Z295" s="18">
        <f t="shared" si="256"/>
        <v>71.17175396218491</v>
      </c>
    </row>
    <row r="296" spans="1:26" ht="12.75">
      <c r="A296" s="1" t="s">
        <v>197</v>
      </c>
      <c r="B296" s="1">
        <f>B295*B23-(B220+B215+B209+B193+B170+B154+B131+B49)</f>
        <v>0</v>
      </c>
      <c r="C296" s="1">
        <f aca="true" t="shared" si="257" ref="C296:Z296">C295*C23-(C220+C215+C209+C193+C170+C154+C131+C49)</f>
        <v>0</v>
      </c>
      <c r="D296" s="1">
        <f t="shared" si="257"/>
        <v>0</v>
      </c>
      <c r="E296" s="1">
        <f t="shared" si="257"/>
        <v>0</v>
      </c>
      <c r="F296" s="1">
        <f t="shared" si="257"/>
        <v>0</v>
      </c>
      <c r="G296" s="1">
        <f t="shared" si="257"/>
        <v>0</v>
      </c>
      <c r="H296" s="1">
        <f t="shared" si="257"/>
        <v>0</v>
      </c>
      <c r="I296" s="1">
        <f t="shared" si="257"/>
        <v>0</v>
      </c>
      <c r="J296" s="1">
        <f t="shared" si="257"/>
        <v>0</v>
      </c>
      <c r="K296" s="1">
        <f t="shared" si="257"/>
        <v>0</v>
      </c>
      <c r="L296" s="1">
        <f t="shared" si="257"/>
        <v>0</v>
      </c>
      <c r="M296" s="1">
        <f t="shared" si="257"/>
        <v>0</v>
      </c>
      <c r="N296" s="1">
        <f t="shared" si="257"/>
        <v>0</v>
      </c>
      <c r="O296" s="1">
        <f t="shared" si="257"/>
        <v>0</v>
      </c>
      <c r="P296" s="1">
        <f t="shared" si="257"/>
        <v>0</v>
      </c>
      <c r="Q296" s="1">
        <f t="shared" si="257"/>
        <v>0</v>
      </c>
      <c r="R296" s="1">
        <f t="shared" si="257"/>
        <v>0</v>
      </c>
      <c r="S296" s="1">
        <f t="shared" si="257"/>
        <v>0</v>
      </c>
      <c r="T296" s="18">
        <f t="shared" si="257"/>
        <v>0</v>
      </c>
      <c r="U296" s="1">
        <f t="shared" si="257"/>
        <v>0</v>
      </c>
      <c r="V296" s="1">
        <f t="shared" si="257"/>
        <v>0</v>
      </c>
      <c r="W296" s="1">
        <f t="shared" si="257"/>
        <v>-2.930988785010413E-14</v>
      </c>
      <c r="X296" s="1">
        <f t="shared" si="257"/>
        <v>0</v>
      </c>
      <c r="Y296" s="1">
        <f t="shared" si="257"/>
        <v>0</v>
      </c>
      <c r="Z296" s="1">
        <f t="shared" si="257"/>
        <v>0</v>
      </c>
    </row>
    <row r="298" spans="1:26" ht="12.75">
      <c r="A298" s="1" t="s">
        <v>213</v>
      </c>
      <c r="B298" s="1">
        <f aca="true" t="shared" si="258" ref="B298:Z298">B220+B215+B209+B193+B170+B154+B131+B49</f>
        <v>51.764881641064754</v>
      </c>
      <c r="C298" s="1">
        <f t="shared" si="258"/>
        <v>75.18001516570689</v>
      </c>
      <c r="D298" s="1">
        <f t="shared" si="258"/>
        <v>56.2592728783254</v>
      </c>
      <c r="E298" s="1">
        <f t="shared" si="258"/>
        <v>34.83928955546516</v>
      </c>
      <c r="F298" s="1">
        <f t="shared" si="258"/>
        <v>18.64865550395986</v>
      </c>
      <c r="G298" s="1">
        <f t="shared" si="258"/>
        <v>5.039826505028337</v>
      </c>
      <c r="H298" s="1">
        <f t="shared" si="258"/>
        <v>-7.074450578901722</v>
      </c>
      <c r="I298" s="1">
        <f t="shared" si="258"/>
        <v>-17.55758423125356</v>
      </c>
      <c r="J298" s="1">
        <f t="shared" si="258"/>
        <v>-26.055468510380756</v>
      </c>
      <c r="K298" s="1">
        <f t="shared" si="258"/>
        <v>-32.26741708799247</v>
      </c>
      <c r="L298" s="1">
        <f t="shared" si="258"/>
        <v>-35.95188468067698</v>
      </c>
      <c r="M298" s="1">
        <f t="shared" si="258"/>
        <v>-36.900064878244144</v>
      </c>
      <c r="N298" s="1">
        <f t="shared" si="258"/>
        <v>-34.9148438502193</v>
      </c>
      <c r="O298" s="1">
        <f t="shared" si="258"/>
        <v>-29.78798699364024</v>
      </c>
      <c r="P298" s="1">
        <f t="shared" si="258"/>
        <v>-21.315890446139854</v>
      </c>
      <c r="Q298" s="1">
        <f t="shared" si="258"/>
        <v>-9.524592669655778</v>
      </c>
      <c r="R298" s="1">
        <f t="shared" si="258"/>
        <v>4.704873808198236</v>
      </c>
      <c r="S298" s="1">
        <f t="shared" si="258"/>
        <v>19.14332376060512</v>
      </c>
      <c r="T298" s="18">
        <f t="shared" si="258"/>
        <v>31.252026392389922</v>
      </c>
      <c r="U298" s="1">
        <f t="shared" si="258"/>
        <v>39.43918078079034</v>
      </c>
      <c r="V298" s="1">
        <f t="shared" si="258"/>
        <v>37.95016773695324</v>
      </c>
      <c r="W298" s="1">
        <f t="shared" si="258"/>
        <v>4.229486746703721</v>
      </c>
      <c r="X298" s="1">
        <f t="shared" si="258"/>
        <v>-72.50682293887846</v>
      </c>
      <c r="Y298" s="1">
        <f t="shared" si="258"/>
        <v>-62.768578091878695</v>
      </c>
      <c r="Z298" s="1">
        <f t="shared" si="258"/>
        <v>112.45269872845918</v>
      </c>
    </row>
    <row r="299" spans="1:26" ht="12.75">
      <c r="A299" s="1" t="s">
        <v>160</v>
      </c>
      <c r="B299" s="1">
        <f aca="true" t="shared" si="259" ref="B299:Z299">B298/B23</f>
        <v>51.764881641064754</v>
      </c>
      <c r="C299" s="1">
        <f t="shared" si="259"/>
        <v>75.18001516570689</v>
      </c>
      <c r="D299" s="1">
        <f t="shared" si="259"/>
        <v>56.11237103447755</v>
      </c>
      <c r="E299" s="1">
        <f t="shared" si="259"/>
        <v>34.56779473052462</v>
      </c>
      <c r="F299" s="1">
        <f t="shared" si="259"/>
        <v>18.360624035455952</v>
      </c>
      <c r="G299" s="1">
        <f t="shared" si="259"/>
        <v>4.911739033953257</v>
      </c>
      <c r="H299" s="1">
        <f t="shared" si="259"/>
        <v>-6.809128673861898</v>
      </c>
      <c r="I299" s="1">
        <f t="shared" si="259"/>
        <v>-16.65371449785279</v>
      </c>
      <c r="J299" s="1">
        <f t="shared" si="259"/>
        <v>-24.307446655113473</v>
      </c>
      <c r="K299" s="1">
        <f t="shared" si="259"/>
        <v>-29.554904365971254</v>
      </c>
      <c r="L299" s="1">
        <f t="shared" si="259"/>
        <v>-32.27974194307943</v>
      </c>
      <c r="M299" s="1">
        <f t="shared" si="259"/>
        <v>-32.43279905868556</v>
      </c>
      <c r="N299" s="1">
        <f t="shared" si="259"/>
        <v>-30.005994125441543</v>
      </c>
      <c r="O299" s="1">
        <f t="shared" si="259"/>
        <v>-25.006532249583348</v>
      </c>
      <c r="P299" s="1">
        <f t="shared" si="259"/>
        <v>-17.46549675540417</v>
      </c>
      <c r="Q299" s="1">
        <f t="shared" si="259"/>
        <v>-7.612209049500933</v>
      </c>
      <c r="R299" s="1">
        <f t="shared" si="259"/>
        <v>3.6659386169970603</v>
      </c>
      <c r="S299" s="1">
        <f t="shared" si="259"/>
        <v>14.53688093515083</v>
      </c>
      <c r="T299" s="18">
        <f t="shared" si="259"/>
        <v>23.122967303717918</v>
      </c>
      <c r="U299" s="1">
        <f t="shared" si="259"/>
        <v>28.427866105560568</v>
      </c>
      <c r="V299" s="1">
        <f t="shared" si="259"/>
        <v>26.647672937513793</v>
      </c>
      <c r="W299" s="1">
        <f t="shared" si="259"/>
        <v>2.8931698087397124</v>
      </c>
      <c r="X299" s="1">
        <f t="shared" si="259"/>
        <v>-48.32206760728965</v>
      </c>
      <c r="Y299" s="1">
        <f t="shared" si="259"/>
        <v>-40.7617493543457</v>
      </c>
      <c r="Z299" s="1">
        <f t="shared" si="259"/>
        <v>71.17175396218488</v>
      </c>
    </row>
    <row r="301" spans="1:3" ht="12.75">
      <c r="A301" s="32" t="s">
        <v>269</v>
      </c>
      <c r="B301" s="32"/>
      <c r="C301" s="32"/>
    </row>
    <row r="302" ht="12.75">
      <c r="A302" s="1" t="s">
        <v>234</v>
      </c>
    </row>
    <row r="303" spans="1:26" ht="12.75">
      <c r="A303" s="1" t="s">
        <v>236</v>
      </c>
      <c r="B303" s="1">
        <f>B220+B209</f>
        <v>-0.024469154712723973</v>
      </c>
      <c r="C303" s="1">
        <f>C220+C209</f>
        <v>-0.07600771598650358</v>
      </c>
      <c r="D303" s="1">
        <f>D220+D209</f>
        <v>-0.09657318921877783</v>
      </c>
      <c r="E303" s="1">
        <f>E220+E209</f>
        <v>-0.09344591551289833</v>
      </c>
      <c r="F303" s="1">
        <f>F220+F209</f>
        <v>-0.07984015326297643</v>
      </c>
      <c r="G303" s="1">
        <f>G220+G209</f>
        <v>-0.06424493524007438</v>
      </c>
      <c r="H303" s="1">
        <f>H220+H209</f>
        <v>-0.050212358924017444</v>
      </c>
      <c r="I303" s="1">
        <f>I220+I209</f>
        <v>-0.03865212173791204</v>
      </c>
      <c r="J303" s="1">
        <f>J220+J209</f>
        <v>-0.029394721692897533</v>
      </c>
      <c r="K303" s="1">
        <f>K220+K209</f>
        <v>-0.02191993921645863</v>
      </c>
      <c r="L303" s="1">
        <f>L220+L209</f>
        <v>-0.01563336399308243</v>
      </c>
      <c r="M303" s="1">
        <f>M220+M209</f>
        <v>-0.009935961499428424</v>
      </c>
      <c r="N303" s="1">
        <f>N220+N209</f>
        <v>-0.004199370171943166</v>
      </c>
      <c r="O303" s="1">
        <f>O220+O209</f>
        <v>0.002305570699020857</v>
      </c>
      <c r="P303" s="1">
        <f>P220+P209</f>
        <v>0.010497390169943577</v>
      </c>
      <c r="Q303" s="1">
        <f>Q220+Q209</f>
        <v>0.021539352597564555</v>
      </c>
      <c r="R303" s="1">
        <f>R220+R209</f>
        <v>0.03676945382265739</v>
      </c>
      <c r="S303" s="1">
        <f>S220+S209</f>
        <v>0.05741572073259632</v>
      </c>
      <c r="T303" s="1">
        <f>T220+T209</f>
        <v>0.08404840347029123</v>
      </c>
      <c r="U303" s="1">
        <f>U220+U209</f>
        <v>0.11544673126490279</v>
      </c>
      <c r="V303" s="1">
        <f>V220+V209</f>
        <v>0.14587785056080527</v>
      </c>
      <c r="W303" s="1">
        <f>W220+W209</f>
        <v>0.16061131284306265</v>
      </c>
      <c r="X303" s="1">
        <f>X220+X209</f>
        <v>0.13657008051474917</v>
      </c>
      <c r="Y303" s="1">
        <f>Y220+Y209</f>
        <v>0.0626925070419402</v>
      </c>
      <c r="Z303" s="1">
        <f>Z220+Z209</f>
        <v>-0.03697151093415194</v>
      </c>
    </row>
    <row r="304" spans="1:20" ht="12.75">
      <c r="A304" s="1" t="s">
        <v>235</v>
      </c>
      <c r="T304" s="1"/>
    </row>
    <row r="305" spans="1:26" ht="12.75">
      <c r="A305" s="1" t="s">
        <v>270</v>
      </c>
      <c r="B305" s="1">
        <f>B229</f>
        <v>0.29161525291737034</v>
      </c>
      <c r="C305" s="1">
        <f>C229</f>
        <v>0.2953195625873783</v>
      </c>
      <c r="D305" s="1">
        <f>D229</f>
        <v>0.2992028072537829</v>
      </c>
      <c r="E305" s="1">
        <f>E229</f>
        <v>0.30133627946969965</v>
      </c>
      <c r="F305" s="1">
        <f>F229</f>
        <v>0.30200979251433696</v>
      </c>
      <c r="G305" s="1">
        <f>G229</f>
        <v>0.3019707393310158</v>
      </c>
      <c r="H305" s="1">
        <f>H229</f>
        <v>0.3016911689837793</v>
      </c>
      <c r="I305" s="1">
        <f>I229</f>
        <v>0.3013832485753535</v>
      </c>
      <c r="J305" s="1">
        <f>J229</f>
        <v>0.3011252539692462</v>
      </c>
      <c r="K305" s="1">
        <f>K229</f>
        <v>0.30094024152395643</v>
      </c>
      <c r="L305" s="1">
        <f>L229</f>
        <v>0.3008336068545243</v>
      </c>
      <c r="M305" s="1">
        <f>M229</f>
        <v>0.3008104342348515</v>
      </c>
      <c r="N305" s="1">
        <f>N229</f>
        <v>0.30088457295139365</v>
      </c>
      <c r="O305" s="1">
        <f>O229</f>
        <v>0.3010841350871551</v>
      </c>
      <c r="P305" s="1">
        <f>P229</f>
        <v>0.30145246652284585</v>
      </c>
      <c r="Q305" s="1">
        <f>Q229</f>
        <v>0.3020380249820983</v>
      </c>
      <c r="R305" s="1">
        <f>R229</f>
        <v>0.30286652189886776</v>
      </c>
      <c r="S305" s="1">
        <f>S229</f>
        <v>0.3039012116027001</v>
      </c>
      <c r="T305" s="1">
        <f>T229</f>
        <v>0.30498605254646716</v>
      </c>
      <c r="U305" s="1">
        <f>U229</f>
        <v>0.30567798695388676</v>
      </c>
      <c r="V305" s="1">
        <f>V229</f>
        <v>0.3048502623824906</v>
      </c>
      <c r="W305" s="1">
        <f>W229</f>
        <v>0.30040460648989703</v>
      </c>
      <c r="X305" s="1">
        <f>X229</f>
        <v>0.29090881941511687</v>
      </c>
      <c r="Y305" s="1">
        <f>Y229</f>
        <v>0.28061893994531595</v>
      </c>
      <c r="Z305" s="1">
        <f>Z229</f>
        <v>0.2788664415044608</v>
      </c>
    </row>
    <row r="306" spans="1:26" ht="12.75">
      <c r="A306" s="1" t="s">
        <v>271</v>
      </c>
      <c r="B306" s="1">
        <f>B230</f>
        <v>115.44864554501267</v>
      </c>
      <c r="C306" s="1">
        <f>C230</f>
        <v>82.10609866913131</v>
      </c>
      <c r="D306" s="1">
        <f>D230</f>
        <v>51.8713157123579</v>
      </c>
      <c r="E306" s="1">
        <f>E230</f>
        <v>38.79280932385354</v>
      </c>
      <c r="F306" s="1">
        <f>F230</f>
        <v>36.5072827081835</v>
      </c>
      <c r="G306" s="1">
        <f>G230</f>
        <v>38.298984958828434</v>
      </c>
      <c r="H306" s="1">
        <f>H230</f>
        <v>40.97095918012654</v>
      </c>
      <c r="I306" s="1">
        <f>I230</f>
        <v>43.38605994734173</v>
      </c>
      <c r="J306" s="1">
        <f>J230</f>
        <v>45.24182126970223</v>
      </c>
      <c r="K306" s="1">
        <f>K230</f>
        <v>46.5129948757595</v>
      </c>
      <c r="L306" s="1">
        <f>L230</f>
        <v>47.2324770644406</v>
      </c>
      <c r="M306" s="1">
        <f>M230</f>
        <v>47.40360891802396</v>
      </c>
      <c r="N306" s="1">
        <f>N230</f>
        <v>46.95613760046879</v>
      </c>
      <c r="O306" s="1">
        <f>O230</f>
        <v>45.71574429761745</v>
      </c>
      <c r="P306" s="1">
        <f>P230</f>
        <v>43.391556360603225</v>
      </c>
      <c r="Q306" s="1">
        <f>Q230</f>
        <v>39.61715025479587</v>
      </c>
      <c r="R306" s="1">
        <f>R230</f>
        <v>34.07839997321695</v>
      </c>
      <c r="S306" s="1">
        <f>S230</f>
        <v>26.687314307062962</v>
      </c>
      <c r="T306" s="1">
        <f>T230</f>
        <v>17.84791196690912</v>
      </c>
      <c r="U306" s="1">
        <f>U230</f>
        <v>9.517983582752226</v>
      </c>
      <c r="V306" s="1">
        <f>V230</f>
        <v>8.463582421084585</v>
      </c>
      <c r="W306" s="1">
        <f>W230</f>
        <v>31.53032669163919</v>
      </c>
      <c r="X306" s="1">
        <f>X230</f>
        <v>100.26184907960896</v>
      </c>
      <c r="Y306" s="1">
        <f>Y230</f>
        <v>191.3567243623812</v>
      </c>
      <c r="Z306" s="1">
        <f>Z230</f>
        <v>207.9404257636169</v>
      </c>
    </row>
    <row r="307" spans="1:26" ht="12.75">
      <c r="A307" s="67" t="s">
        <v>272</v>
      </c>
      <c r="B307" s="67">
        <f>SQRT(B305^2+B306^2)</f>
        <v>115.44901384435342</v>
      </c>
      <c r="C307" s="67">
        <f>SQRT(C305^2+C306^2)</f>
        <v>82.10662977073882</v>
      </c>
      <c r="D307" s="67">
        <f>SQRT(D305^2+D306^2)</f>
        <v>51.872178632201056</v>
      </c>
      <c r="E307" s="67">
        <f>SQRT(E305^2+E306^2)</f>
        <v>38.793979671982385</v>
      </c>
      <c r="F307" s="67">
        <f>SQRT(F305^2+F306^2)</f>
        <v>36.50853188845052</v>
      </c>
      <c r="G307" s="67">
        <f>SQRT(G305^2+G306^2)</f>
        <v>38.30017539390621</v>
      </c>
      <c r="H307" s="67">
        <f>SQRT(H305^2+H306^2)</f>
        <v>40.97206992209496</v>
      </c>
      <c r="I307" s="67">
        <f>SQRT(I305^2+I306^2)</f>
        <v>43.38710672097014</v>
      </c>
      <c r="J307" s="67">
        <f>SQRT(J305^2+J306^2)</f>
        <v>45.24282338911066</v>
      </c>
      <c r="K307" s="67">
        <f>SQRT(K305^2+K306^2)</f>
        <v>46.51396841102034</v>
      </c>
      <c r="L307" s="67">
        <f>SQRT(L305^2+L306^2)</f>
        <v>47.23343509106574</v>
      </c>
      <c r="M307" s="67">
        <f>SQRT(M305^2+M306^2)</f>
        <v>47.404563339095375</v>
      </c>
      <c r="N307" s="67">
        <f>SQRT(N305^2+N306^2)</f>
        <v>46.95710159156333</v>
      </c>
      <c r="O307" s="67">
        <f>SQRT(O305^2+O306^2)</f>
        <v>45.71673575772382</v>
      </c>
      <c r="P307" s="67">
        <f>SQRT(P305^2+P306^2)</f>
        <v>43.39260348244824</v>
      </c>
      <c r="Q307" s="67">
        <f>SQRT(Q305^2+Q306^2)</f>
        <v>39.61830159509122</v>
      </c>
      <c r="R307" s="67">
        <f>SQRT(R305^2+R306^2)</f>
        <v>34.07974578638521</v>
      </c>
      <c r="S307" s="67">
        <f>SQRT(S305^2+S306^2)</f>
        <v>26.689044585192274</v>
      </c>
      <c r="T307" s="67">
        <f>SQRT(T305^2+T306^2)</f>
        <v>17.85051758551515</v>
      </c>
      <c r="U307" s="67">
        <f>SQRT(U305^2+U306^2)</f>
        <v>9.522890869544243</v>
      </c>
      <c r="V307" s="67">
        <f>SQRT(V305^2+V306^2)</f>
        <v>8.469070851100886</v>
      </c>
      <c r="W307" s="67">
        <f>SQRT(W305^2+W306^2)</f>
        <v>31.531757708841653</v>
      </c>
      <c r="X307" s="67">
        <f>SQRT(X305^2+X306^2)</f>
        <v>100.26227111333304</v>
      </c>
      <c r="Y307" s="67">
        <f>SQRT(Y305^2+Y306^2)</f>
        <v>191.35693012193153</v>
      </c>
      <c r="Z307" s="67">
        <f>SQRT(Z305^2+Z306^2)</f>
        <v>207.9406127557733</v>
      </c>
    </row>
    <row r="308" spans="1:26" ht="12.75">
      <c r="A308" s="1" t="s">
        <v>197</v>
      </c>
      <c r="B308" s="1">
        <f>B305*B105+B306*B106-B303</f>
        <v>0</v>
      </c>
      <c r="C308" s="1">
        <f>C305*C105+C306*C106-C303</f>
        <v>0</v>
      </c>
      <c r="D308" s="1">
        <f>D305*D105+D306*D106-D303</f>
        <v>0</v>
      </c>
      <c r="E308" s="1">
        <f>E305*E105+E306*E106-E303</f>
        <v>0</v>
      </c>
      <c r="F308" s="1">
        <f>F305*F105+F306*F106-F303</f>
        <v>0</v>
      </c>
      <c r="G308" s="1">
        <f>G305*G105+G306*G106-G303</f>
        <v>0</v>
      </c>
      <c r="H308" s="1">
        <f>H305*H105+H306*H106-H303</f>
        <v>0</v>
      </c>
      <c r="I308" s="1">
        <f>I305*I105+I306*I106-I303</f>
        <v>0</v>
      </c>
      <c r="J308" s="1">
        <f>J305*J105+J306*J106-J303</f>
        <v>0</v>
      </c>
      <c r="K308" s="1">
        <f>K305*K105+K306*K106-K303</f>
        <v>0</v>
      </c>
      <c r="L308" s="1">
        <f>L305*L105+L306*L106-L303</f>
        <v>0</v>
      </c>
      <c r="M308" s="1">
        <f>M305*M105+M306*M106-M303</f>
        <v>0</v>
      </c>
      <c r="N308" s="1">
        <f>N305*N105+N306*N106-N303</f>
        <v>0</v>
      </c>
      <c r="O308" s="1">
        <f>O305*O105+O306*O106-O303</f>
        <v>0</v>
      </c>
      <c r="P308" s="1">
        <f>P305*P105+P306*P106-P303</f>
        <v>0</v>
      </c>
      <c r="Q308" s="1">
        <f>Q305*Q105+Q306*Q106-Q303</f>
        <v>0</v>
      </c>
      <c r="R308" s="1">
        <f>R305*R105+R306*R106-R303</f>
        <v>0</v>
      </c>
      <c r="S308" s="1">
        <f>S305*S105+S306*S106-S303</f>
        <v>0</v>
      </c>
      <c r="T308" s="1">
        <f>T305*T105+T306*T106-T303</f>
        <v>0</v>
      </c>
      <c r="U308" s="1">
        <f>U305*U105+U306*U106-U303</f>
        <v>0</v>
      </c>
      <c r="V308" s="1">
        <f>V305*V105+V306*V106-V303</f>
        <v>0</v>
      </c>
      <c r="W308" s="1">
        <f>W305*W105+W306*W106-W303</f>
        <v>0</v>
      </c>
      <c r="X308" s="1">
        <f>X305*X105+X306*X106-X303</f>
        <v>0</v>
      </c>
      <c r="Y308" s="1">
        <f>Y305*Y105+Y306*Y106-Y303</f>
        <v>0</v>
      </c>
      <c r="Z308" s="1">
        <f>Z305*Z105+Z306*Z106-Z303</f>
        <v>0</v>
      </c>
    </row>
    <row r="310" ht="12.75">
      <c r="A310" s="1" t="s">
        <v>240</v>
      </c>
    </row>
    <row r="311" spans="1:26" ht="12.75">
      <c r="A311" s="1" t="s">
        <v>241</v>
      </c>
      <c r="B311" s="1">
        <f>B220+B209+B193</f>
        <v>23.525016474297747</v>
      </c>
      <c r="C311" s="1">
        <f>C220+C209+C193</f>
        <v>50.55365204356467</v>
      </c>
      <c r="D311" s="1">
        <f>D220+D209+D193</f>
        <v>38.64297764859074</v>
      </c>
      <c r="E311" s="1">
        <f>E220+E209+E193</f>
        <v>26.322792595668297</v>
      </c>
      <c r="F311" s="1">
        <f>F220+F209+F193</f>
        <v>20.054762747444453</v>
      </c>
      <c r="G311" s="1">
        <f>G220+G209+G193</f>
        <v>16.27363043409747</v>
      </c>
      <c r="H311" s="1">
        <f>H220+H209+H193</f>
        <v>13.223714203014584</v>
      </c>
      <c r="I311" s="1">
        <f>I220+I209+I193</f>
        <v>10.552381812317831</v>
      </c>
      <c r="J311" s="1">
        <f>J220+J209+J193</f>
        <v>8.233869758487682</v>
      </c>
      <c r="K311" s="1">
        <f>K220+K209+K193</f>
        <v>6.234795972307302</v>
      </c>
      <c r="L311" s="1">
        <f>L220+L209+L193</f>
        <v>4.4729711323115815</v>
      </c>
      <c r="M311" s="1">
        <f>M220+M209+M193</f>
        <v>2.8329722184593944</v>
      </c>
      <c r="N311" s="1">
        <f>N220+N209+N193</f>
        <v>1.1798975623741081</v>
      </c>
      <c r="O311" s="1">
        <f>O220+O209+O193</f>
        <v>-0.6283687225300749</v>
      </c>
      <c r="P311" s="1">
        <f>P220+P209+P193</f>
        <v>-2.70845946332488</v>
      </c>
      <c r="Q311" s="1">
        <f>Q220+Q209+Q193</f>
        <v>-5.063017535647134</v>
      </c>
      <c r="R311" s="1">
        <f>R220+R209+R193</f>
        <v>-7.413296802838831</v>
      </c>
      <c r="S311" s="1">
        <f>S220+S209+S193</f>
        <v>-9.005195980200044</v>
      </c>
      <c r="T311" s="1">
        <f>T220+T209+T193</f>
        <v>-8.63748922498808</v>
      </c>
      <c r="U311" s="1">
        <f>U220+U209+U193</f>
        <v>-6.0000227481890605</v>
      </c>
      <c r="V311" s="1">
        <f>V220+V209+V193</f>
        <v>-7.797033956797857</v>
      </c>
      <c r="W311" s="1">
        <f>W220+W209+W193</f>
        <v>-39.050903634817786</v>
      </c>
      <c r="X311" s="1">
        <f>X220+X209+X193</f>
        <v>-113.34942240867899</v>
      </c>
      <c r="Y311" s="1">
        <f>Y220+Y209+Y193</f>
        <v>-104.36642444476934</v>
      </c>
      <c r="Z311" s="1">
        <f>Z220+Z209+Z193</f>
        <v>67.40473635078365</v>
      </c>
    </row>
    <row r="312" spans="1:20" ht="12.75">
      <c r="A312" s="1" t="s">
        <v>242</v>
      </c>
      <c r="T312" s="1"/>
    </row>
    <row r="313" spans="1:26" ht="12.75">
      <c r="A313" s="1" t="s">
        <v>273</v>
      </c>
      <c r="B313" s="1">
        <f>B241</f>
        <v>-0.8065681388456372</v>
      </c>
      <c r="C313" s="1">
        <f>C241</f>
        <v>-1.2673360288714983</v>
      </c>
      <c r="D313" s="1">
        <f>D241</f>
        <v>-0.9896472642112528</v>
      </c>
      <c r="E313" s="1">
        <f>E241</f>
        <v>-0.17897592014130237</v>
      </c>
      <c r="F313" s="1">
        <f>F241</f>
        <v>0.46361433088198417</v>
      </c>
      <c r="G313" s="1">
        <f>G241</f>
        <v>0.7749698700219367</v>
      </c>
      <c r="H313" s="1">
        <f>H241</f>
        <v>0.8608810503451751</v>
      </c>
      <c r="I313" s="1">
        <f>I241</f>
        <v>0.8399714616765418</v>
      </c>
      <c r="J313" s="1">
        <f>J241</f>
        <v>0.7851931623378436</v>
      </c>
      <c r="K313" s="1">
        <f>K241</f>
        <v>0.7335345506468196</v>
      </c>
      <c r="L313" s="1">
        <f>L241</f>
        <v>0.7030633361332874</v>
      </c>
      <c r="M313" s="1">
        <f>M241</f>
        <v>0.7047953678365428</v>
      </c>
      <c r="N313" s="1">
        <f>N241</f>
        <v>0.7497684359452804</v>
      </c>
      <c r="O313" s="1">
        <f>O241</f>
        <v>0.8526517849449979</v>
      </c>
      <c r="P313" s="1">
        <f>P241</f>
        <v>1.030836095647579</v>
      </c>
      <c r="Q313" s="1">
        <f>Q241</f>
        <v>1.2944275450711678</v>
      </c>
      <c r="R313" s="1">
        <f>R241</f>
        <v>1.6221626664677775</v>
      </c>
      <c r="S313" s="1">
        <f>S241</f>
        <v>1.926239169689509</v>
      </c>
      <c r="T313" s="1">
        <f>T241</f>
        <v>2.010813718876043</v>
      </c>
      <c r="U313" s="1">
        <f>U241</f>
        <v>1.521328945069853</v>
      </c>
      <c r="V313" s="1">
        <f>V241</f>
        <v>0.004458470829790007</v>
      </c>
      <c r="W313" s="1">
        <f>W241</f>
        <v>-2.4414830956452893</v>
      </c>
      <c r="X313" s="1">
        <f>X241</f>
        <v>-3.9416228870905927</v>
      </c>
      <c r="Y313" s="1">
        <f>Y241</f>
        <v>-2.8329959557682614</v>
      </c>
      <c r="Z313" s="1">
        <f>Z241</f>
        <v>-2.486870022466687</v>
      </c>
    </row>
    <row r="314" spans="1:26" ht="12.75">
      <c r="A314" s="1" t="s">
        <v>274</v>
      </c>
      <c r="B314" s="1">
        <f>B242</f>
        <v>-93.60122060275302</v>
      </c>
      <c r="C314" s="1">
        <f>C242</f>
        <v>-66.31145750602607</v>
      </c>
      <c r="D314" s="1">
        <f>D242</f>
        <v>-41.59603988722479</v>
      </c>
      <c r="E314" s="1">
        <f>E242</f>
        <v>-30.830323898694644</v>
      </c>
      <c r="F314" s="1">
        <f>F242</f>
        <v>-28.821849001623587</v>
      </c>
      <c r="G314" s="1">
        <f>G242</f>
        <v>-30.15812080342606</v>
      </c>
      <c r="H314" s="1">
        <f>H242</f>
        <v>-32.2575069430208</v>
      </c>
      <c r="I314" s="1">
        <f>I242</f>
        <v>-34.185165548711836</v>
      </c>
      <c r="J314" s="1">
        <f>J242</f>
        <v>-35.67910824570369</v>
      </c>
      <c r="K314" s="1">
        <f>K242</f>
        <v>-36.70620846305538</v>
      </c>
      <c r="L314" s="1">
        <f>L242</f>
        <v>-37.28486278807402</v>
      </c>
      <c r="M314" s="1">
        <f>M242</f>
        <v>-37.41195358355421</v>
      </c>
      <c r="N314" s="1">
        <f>N242</f>
        <v>-37.02525613320583</v>
      </c>
      <c r="O314" s="1">
        <f>O242</f>
        <v>-35.97773817580197</v>
      </c>
      <c r="P314" s="1">
        <f>P242</f>
        <v>-34.028425521958695</v>
      </c>
      <c r="Q314" s="1">
        <f>Q242</f>
        <v>-30.88061969782199</v>
      </c>
      <c r="R314" s="1">
        <f>R242</f>
        <v>-26.29544619743968</v>
      </c>
      <c r="S314" s="1">
        <f>S242</f>
        <v>-20.242378979578184</v>
      </c>
      <c r="T314" s="1">
        <f>T242</f>
        <v>-13.113481390936887</v>
      </c>
      <c r="U314" s="1">
        <f>U242</f>
        <v>-6.561364728955318</v>
      </c>
      <c r="V314" s="1">
        <f>V242</f>
        <v>-6.070286460232881</v>
      </c>
      <c r="W314" s="1">
        <f>W242</f>
        <v>-25.16167920982745</v>
      </c>
      <c r="X314" s="1">
        <f>X242</f>
        <v>-81.27009654381499</v>
      </c>
      <c r="Y314" s="1">
        <f>Y242</f>
        <v>-155.70947783792718</v>
      </c>
      <c r="Z314" s="1">
        <f>Z242</f>
        <v>-169.28641640645384</v>
      </c>
    </row>
    <row r="315" spans="1:26" ht="12.75">
      <c r="A315" s="51" t="s">
        <v>275</v>
      </c>
      <c r="B315" s="51">
        <f>SQRT(B313^2+B314^2)</f>
        <v>93.60469566473596</v>
      </c>
      <c r="C315" s="51">
        <f>SQRT(C313^2+C314^2)</f>
        <v>66.32356698175678</v>
      </c>
      <c r="D315" s="51">
        <f>SQRT(D313^2+D314^2)</f>
        <v>41.607810997541755</v>
      </c>
      <c r="E315" s="51">
        <f>SQRT(E313^2+E314^2)</f>
        <v>30.830843389022178</v>
      </c>
      <c r="F315" s="51">
        <f>SQRT(F313^2+F314^2)</f>
        <v>28.825577498468085</v>
      </c>
      <c r="G315" s="51">
        <f>SQRT(G313^2+G314^2)</f>
        <v>30.16807631741675</v>
      </c>
      <c r="H315" s="51">
        <f>SQRT(H313^2+H314^2)</f>
        <v>32.26899239768541</v>
      </c>
      <c r="I315" s="51">
        <f>SQRT(I313^2+I314^2)</f>
        <v>34.1954835563012</v>
      </c>
      <c r="J315" s="51">
        <f>SQRT(J313^2+J314^2)</f>
        <v>35.68774710612626</v>
      </c>
      <c r="K315" s="51">
        <f>SQRT(K313^2+K314^2)</f>
        <v>36.71353718548883</v>
      </c>
      <c r="L315" s="51">
        <f>SQRT(L313^2+L314^2)</f>
        <v>37.2914908682949</v>
      </c>
      <c r="M315" s="51">
        <f>SQRT(M313^2+M314^2)</f>
        <v>37.41859173523956</v>
      </c>
      <c r="N315" s="51">
        <f>SQRT(N313^2+N314^2)</f>
        <v>37.032846831387886</v>
      </c>
      <c r="O315" s="51">
        <f>SQRT(O313^2+O314^2)</f>
        <v>35.987840436916024</v>
      </c>
      <c r="P315" s="51">
        <f>SQRT(P313^2+P314^2)</f>
        <v>34.044035697307976</v>
      </c>
      <c r="Q315" s="51">
        <f>SQRT(Q313^2+Q314^2)</f>
        <v>30.907737147694114</v>
      </c>
      <c r="R315" s="51">
        <f>SQRT(R313^2+R314^2)</f>
        <v>26.34543418581153</v>
      </c>
      <c r="S315" s="51">
        <f>SQRT(S313^2+S314^2)</f>
        <v>20.33382167945108</v>
      </c>
      <c r="T315" s="51">
        <f>SQRT(T313^2+T314^2)</f>
        <v>13.266754162283558</v>
      </c>
      <c r="U315" s="51">
        <f>SQRT(U313^2+U314^2)</f>
        <v>6.7354249209301</v>
      </c>
      <c r="V315" s="51">
        <f>SQRT(V313^2+V314^2)</f>
        <v>6.070288097549307</v>
      </c>
      <c r="W315" s="51">
        <f>SQRT(W313^2+W314^2)</f>
        <v>25.279852459312032</v>
      </c>
      <c r="X315" s="51">
        <f>SQRT(X313^2+X314^2)</f>
        <v>81.36562531699148</v>
      </c>
      <c r="Y315" s="51">
        <f>SQRT(Y313^2+Y314^2)</f>
        <v>155.73524763086016</v>
      </c>
      <c r="Z315" s="51">
        <f>SQRT(Z313^2+Z314^2)</f>
        <v>169.30468186747797</v>
      </c>
    </row>
    <row r="316" spans="1:26" ht="12.75">
      <c r="A316" s="1" t="s">
        <v>197</v>
      </c>
      <c r="B316" s="1">
        <f>B313*B87+B314*B88-B311</f>
        <v>0</v>
      </c>
      <c r="C316" s="1">
        <f>C313*C87+C314*C88-C311</f>
        <v>0</v>
      </c>
      <c r="D316" s="1">
        <f>D313*D87+D314*D88-D311</f>
        <v>0</v>
      </c>
      <c r="E316" s="1">
        <f>E313*E87+E314*E88-E311</f>
        <v>0</v>
      </c>
      <c r="F316" s="1">
        <f>F313*F87+F314*F88-F311</f>
        <v>0</v>
      </c>
      <c r="G316" s="1">
        <f>G313*G87+G314*G88-G311</f>
        <v>0</v>
      </c>
      <c r="H316" s="1">
        <f>H313*H87+H314*H88-H311</f>
        <v>0</v>
      </c>
      <c r="I316" s="1">
        <f>I313*I87+I314*I88-I311</f>
        <v>0</v>
      </c>
      <c r="J316" s="1">
        <f>J313*J87+J314*J88-J311</f>
        <v>0</v>
      </c>
      <c r="K316" s="1">
        <f>K313*K87+K314*K88-K311</f>
        <v>0</v>
      </c>
      <c r="L316" s="1">
        <f>L313*L87+L314*L88-L311</f>
        <v>0</v>
      </c>
      <c r="M316" s="1">
        <f>M313*M87+M314*M88-M311</f>
        <v>0</v>
      </c>
      <c r="N316" s="1">
        <f>N313*N87+N314*N88-N311</f>
        <v>0</v>
      </c>
      <c r="O316" s="1">
        <f>O313*O87+O314*O88-O311</f>
        <v>0</v>
      </c>
      <c r="P316" s="1">
        <f>P313*P87+P314*P88-P311</f>
        <v>0</v>
      </c>
      <c r="Q316" s="1">
        <f>Q313*Q87+Q314*Q88-Q311</f>
        <v>0</v>
      </c>
      <c r="R316" s="1">
        <f>R313*R87+R314*R88-R311</f>
        <v>0</v>
      </c>
      <c r="S316" s="1">
        <f>S313*S87+S314*S88-S311</f>
        <v>0</v>
      </c>
      <c r="T316" s="1">
        <f>T313*T87+T314*T88-T311</f>
        <v>0</v>
      </c>
      <c r="U316" s="1">
        <f>U313*U87+U314*U88-U311</f>
        <v>0</v>
      </c>
      <c r="V316" s="1">
        <f>V313*V87+V314*V88-V311</f>
        <v>0</v>
      </c>
      <c r="W316" s="1">
        <f>W313*W87+W314*W88-W311</f>
        <v>0</v>
      </c>
      <c r="X316" s="1">
        <f>X313*X87+X314*X88-X311</f>
        <v>0</v>
      </c>
      <c r="Y316" s="1">
        <f>Y313*Y87+Y314*Y88-Y311</f>
        <v>0</v>
      </c>
      <c r="Z316" s="1">
        <f>Z313*Z87+Z314*Z88-Z311</f>
        <v>0</v>
      </c>
    </row>
    <row r="317" ht="12.75">
      <c r="T317" s="1"/>
    </row>
    <row r="318" spans="1:20" ht="12.75">
      <c r="A318" s="1" t="s">
        <v>246</v>
      </c>
      <c r="T318" s="1"/>
    </row>
    <row r="319" spans="1:26" ht="12.75">
      <c r="A319" s="1" t="s">
        <v>247</v>
      </c>
      <c r="B319" s="1">
        <f>B220+B209+B193+B170</f>
        <v>24.85219145442749</v>
      </c>
      <c r="C319" s="1">
        <f>C220+C209+C193+C170</f>
        <v>54.292965360866916</v>
      </c>
      <c r="D319" s="1">
        <f>D220+D209+D193+D170</f>
        <v>42.86438098799338</v>
      </c>
      <c r="E319" s="1">
        <f>E220+E209+E193+E170</f>
        <v>30.05455371280779</v>
      </c>
      <c r="F319" s="1">
        <f>F220+F209+F193+F170</f>
        <v>23.049504106528303</v>
      </c>
      <c r="G319" s="1">
        <f>G220+G209+G193+G170</f>
        <v>18.577308878518288</v>
      </c>
      <c r="H319" s="1">
        <f>H220+H209+H193+H170</f>
        <v>14.964336244322915</v>
      </c>
      <c r="I319" s="1">
        <f>I220+I209+I193+I170</f>
        <v>11.857911488106492</v>
      </c>
      <c r="J319" s="1">
        <f>J220+J209+J193+J170</f>
        <v>9.206996863692527</v>
      </c>
      <c r="K319" s="1">
        <f>K220+K209+K193+K170</f>
        <v>6.9493530999245845</v>
      </c>
      <c r="L319" s="1">
        <f>L220+L209+L193+L170</f>
        <v>4.976663990273002</v>
      </c>
      <c r="M319" s="1">
        <f>M220+M209+M193+M170</f>
        <v>3.1503523464752643</v>
      </c>
      <c r="N319" s="1">
        <f>N220+N209+N193+N170</f>
        <v>1.31323744966458</v>
      </c>
      <c r="O319" s="1">
        <f>O220+O209+O193+O170</f>
        <v>-0.7013128865918363</v>
      </c>
      <c r="P319" s="1">
        <f>P220+P209+P193+P170</f>
        <v>-3.0401420394840852</v>
      </c>
      <c r="Q319" s="1">
        <f>Q220+Q209+Q193+Q170</f>
        <v>-5.744425238241616</v>
      </c>
      <c r="R319" s="1">
        <f>R220+R209+R193+R170</f>
        <v>-8.581949195480874</v>
      </c>
      <c r="S319" s="1">
        <f>S220+S209+S193+S170</f>
        <v>-10.848171729111948</v>
      </c>
      <c r="T319" s="1">
        <f>T220+T209+T193+T170</f>
        <v>-11.38458977591521</v>
      </c>
      <c r="U319" s="1">
        <f>U220+U209+U193+U170</f>
        <v>-9.898639497212214</v>
      </c>
      <c r="V319" s="1">
        <f>V220+V209+V193+V170</f>
        <v>-13.05055523843717</v>
      </c>
      <c r="W319" s="1">
        <f>W220+W209+W193+W170</f>
        <v>-45.651507932118434</v>
      </c>
      <c r="X319" s="1">
        <f>X220+X209+X193+X170</f>
        <v>-120.36302997802312</v>
      </c>
      <c r="Y319" s="1">
        <f>Y220+Y209+Y193+Y170</f>
        <v>-108.3779849735585</v>
      </c>
      <c r="Z319" s="1">
        <f>Z220+Z209+Z193+Z170</f>
        <v>69.85522187410609</v>
      </c>
    </row>
    <row r="320" spans="1:20" ht="12.75">
      <c r="A320" s="1" t="s">
        <v>248</v>
      </c>
      <c r="T320" s="1"/>
    </row>
    <row r="321" spans="1:26" ht="12.75">
      <c r="A321" s="1" t="s">
        <v>276</v>
      </c>
      <c r="B321" s="1">
        <f>B261</f>
        <v>-190.03475648088337</v>
      </c>
      <c r="C321" s="1">
        <f>C261</f>
        <v>-119.07740585429204</v>
      </c>
      <c r="D321" s="1">
        <f>D261</f>
        <v>-59.7298705120372</v>
      </c>
      <c r="E321" s="1">
        <f>E261</f>
        <v>-33.38960504700153</v>
      </c>
      <c r="F321" s="1">
        <f>F261</f>
        <v>-23.0641797190438</v>
      </c>
      <c r="G321" s="1">
        <f>G261</f>
        <v>-18.17230768276672</v>
      </c>
      <c r="H321" s="1">
        <f>H261</f>
        <v>-15.216115478306408</v>
      </c>
      <c r="I321" s="1">
        <f>I261</f>
        <v>-13.173543337713618</v>
      </c>
      <c r="J321" s="1">
        <f>J261</f>
        <v>-11.691633444489975</v>
      </c>
      <c r="K321" s="1">
        <f>K261</f>
        <v>-10.602073777852665</v>
      </c>
      <c r="L321" s="1">
        <f>L261</f>
        <v>-9.802652275220327</v>
      </c>
      <c r="M321" s="1">
        <f>M261</f>
        <v>-9.22438110703257</v>
      </c>
      <c r="N321" s="1">
        <f>N261</f>
        <v>-8.81774434516765</v>
      </c>
      <c r="O321" s="1">
        <f>O261</f>
        <v>-8.543002308384398</v>
      </c>
      <c r="P321" s="1">
        <f>P261</f>
        <v>-8.360623938213235</v>
      </c>
      <c r="Q321" s="1">
        <f>Q261</f>
        <v>-8.220029805238022</v>
      </c>
      <c r="R321" s="1">
        <f>R261</f>
        <v>-8.04100686904496</v>
      </c>
      <c r="S321" s="1">
        <f>S261</f>
        <v>-7.671027784955295</v>
      </c>
      <c r="T321" s="1">
        <f>T261</f>
        <v>-6.8505977730340595</v>
      </c>
      <c r="U321" s="1">
        <f>U261</f>
        <v>-5.678212945761014</v>
      </c>
      <c r="V321" s="1">
        <f>V261</f>
        <v>-8.00948552294404</v>
      </c>
      <c r="W321" s="1">
        <f>W261</f>
        <v>-34.287203642533115</v>
      </c>
      <c r="X321" s="1">
        <f>X261</f>
        <v>-135.43400526381765</v>
      </c>
      <c r="Y321" s="1">
        <f>Y261</f>
        <v>-304.60215035715976</v>
      </c>
      <c r="Z321" s="1">
        <f>Z261</f>
        <v>-338.0687367049693</v>
      </c>
    </row>
    <row r="322" spans="1:26" ht="12.75">
      <c r="A322" s="1" t="s">
        <v>274</v>
      </c>
      <c r="B322" s="1">
        <f>B257</f>
        <v>-359.1603671047465</v>
      </c>
      <c r="C322" s="1">
        <f>C257</f>
        <v>-244.63512720872475</v>
      </c>
      <c r="D322" s="1">
        <f>D257</f>
        <v>-142.82186430142295</v>
      </c>
      <c r="E322" s="1">
        <f>E257</f>
        <v>-95.67588833914684</v>
      </c>
      <c r="F322" s="1">
        <f>F257</f>
        <v>-78.68360352643516</v>
      </c>
      <c r="G322" s="1">
        <f>G257</f>
        <v>-72.13597336055602</v>
      </c>
      <c r="H322" s="1">
        <f>H257</f>
        <v>-68.53609817877432</v>
      </c>
      <c r="I322" s="1">
        <f>I257</f>
        <v>-65.77212298378592</v>
      </c>
      <c r="J322" s="1">
        <f>J257</f>
        <v>-63.37391896862867</v>
      </c>
      <c r="K322" s="1">
        <f>K257</f>
        <v>-61.2637145875459</v>
      </c>
      <c r="L322" s="1">
        <f>L257</f>
        <v>-59.41794069003055</v>
      </c>
      <c r="M322" s="1">
        <f>M257</f>
        <v>-57.786815706056956</v>
      </c>
      <c r="N322" s="1">
        <f>N257</f>
        <v>-56.26924152363865</v>
      </c>
      <c r="O322" s="1">
        <f>O257</f>
        <v>-54.68842237277049</v>
      </c>
      <c r="P322" s="1">
        <f>P257</f>
        <v>-52.76145938567901</v>
      </c>
      <c r="Q322" s="1">
        <f>Q257</f>
        <v>-50.08045301109985</v>
      </c>
      <c r="R322" s="1">
        <f>R257</f>
        <v>-46.11963996314866</v>
      </c>
      <c r="S322" s="1">
        <f>S257</f>
        <v>-40.23819724667587</v>
      </c>
      <c r="T322" s="1">
        <f>T257</f>
        <v>-31.885144177717716</v>
      </c>
      <c r="U322" s="1">
        <f>U257</f>
        <v>-22.68297155061482</v>
      </c>
      <c r="V322" s="1">
        <f>V257</f>
        <v>-25.491179017673414</v>
      </c>
      <c r="W322" s="1">
        <f>W257</f>
        <v>-86.58709633862499</v>
      </c>
      <c r="X322" s="1">
        <f>X257</f>
        <v>-287.8405042790208</v>
      </c>
      <c r="Y322" s="1">
        <f>Y257</f>
        <v>-581.8274051616941</v>
      </c>
      <c r="Z322" s="1">
        <f>Z257</f>
        <v>-637.1644911916861</v>
      </c>
    </row>
    <row r="323" spans="1:26" ht="12.75">
      <c r="A323" s="73" t="s">
        <v>275</v>
      </c>
      <c r="B323" s="73">
        <f>SQRT(B321^2+B322^2)</f>
        <v>406.33653290045794</v>
      </c>
      <c r="C323" s="73">
        <f>SQRT(C321^2+C322^2)</f>
        <v>272.0767796953954</v>
      </c>
      <c r="D323" s="73">
        <f>SQRT(D321^2+D322^2)</f>
        <v>154.80872828726035</v>
      </c>
      <c r="E323" s="73">
        <f>SQRT(E321^2+E322^2)</f>
        <v>101.33479824166841</v>
      </c>
      <c r="F323" s="73">
        <f>SQRT(F321^2+F322^2)</f>
        <v>81.99430376567382</v>
      </c>
      <c r="G323" s="73">
        <f>SQRT(G321^2+G322^2)</f>
        <v>74.3897265702193</v>
      </c>
      <c r="H323" s="73">
        <f>SQRT(H321^2+H322^2)</f>
        <v>70.20489244931403</v>
      </c>
      <c r="I323" s="73">
        <f>SQRT(I321^2+I322^2)</f>
        <v>67.07841982236074</v>
      </c>
      <c r="J323" s="73">
        <f>SQRT(J321^2+J322^2)</f>
        <v>64.4433696980739</v>
      </c>
      <c r="K323" s="73">
        <f>SQRT(K321^2+K322^2)</f>
        <v>62.1743250341756</v>
      </c>
      <c r="L323" s="73">
        <f>SQRT(L321^2+L322^2)</f>
        <v>60.221123100394514</v>
      </c>
      <c r="M323" s="73">
        <f>SQRT(M321^2+M322^2)</f>
        <v>58.518418265137434</v>
      </c>
      <c r="N323" s="73">
        <f>SQRT(N321^2+N322^2)</f>
        <v>56.95594926767805</v>
      </c>
      <c r="O323" s="73">
        <f>SQRT(O321^2+O322^2)</f>
        <v>55.35166149325244</v>
      </c>
      <c r="P323" s="73">
        <f>SQRT(P321^2+P322^2)</f>
        <v>53.419768149467664</v>
      </c>
      <c r="Q323" s="73">
        <f>SQRT(Q321^2+Q322^2)</f>
        <v>50.75057303908973</v>
      </c>
      <c r="R323" s="73">
        <f>SQRT(R321^2+R322^2)</f>
        <v>46.815371212866474</v>
      </c>
      <c r="S323" s="73">
        <f>SQRT(S321^2+S322^2)</f>
        <v>40.96287569177669</v>
      </c>
      <c r="T323" s="73">
        <f>SQRT(T321^2+T322^2)</f>
        <v>32.61277524348005</v>
      </c>
      <c r="U323" s="73">
        <f>SQRT(U321^2+U322^2)</f>
        <v>23.382884779757376</v>
      </c>
      <c r="V323" s="73">
        <f>SQRT(V321^2+V322^2)</f>
        <v>26.719881475285842</v>
      </c>
      <c r="W323" s="73">
        <f>SQRT(W321^2+W322^2)</f>
        <v>93.12860777429705</v>
      </c>
      <c r="X323" s="73">
        <f>SQRT(X321^2+X322^2)</f>
        <v>318.1108701151232</v>
      </c>
      <c r="Y323" s="73">
        <f>SQRT(Y321^2+Y322^2)</f>
        <v>656.7386081230461</v>
      </c>
      <c r="Z323" s="73">
        <f>SQRT(Z321^2+Z322^2)</f>
        <v>721.2967902138856</v>
      </c>
    </row>
    <row r="324" spans="1:26" ht="12.75">
      <c r="A324" s="1" t="s">
        <v>197</v>
      </c>
      <c r="B324" s="1">
        <f>B261*B63-B319</f>
        <v>0</v>
      </c>
      <c r="C324" s="1">
        <f>C261*C63-C319</f>
        <v>0</v>
      </c>
      <c r="D324" s="1">
        <f>D261*D63-D319</f>
        <v>0</v>
      </c>
      <c r="E324" s="1">
        <f>E261*E63-E319</f>
        <v>0</v>
      </c>
      <c r="F324" s="1">
        <f>F261*F63-F319</f>
        <v>0</v>
      </c>
      <c r="G324" s="1">
        <f>G261*G63-G319</f>
        <v>0</v>
      </c>
      <c r="H324" s="1">
        <f>H261*H63-H319</f>
        <v>0</v>
      </c>
      <c r="I324" s="1">
        <f>I261*I63-I319</f>
        <v>0</v>
      </c>
      <c r="J324" s="1">
        <f>J261*J63-J319</f>
        <v>0</v>
      </c>
      <c r="K324" s="1">
        <f>K261*K63-K319</f>
        <v>0</v>
      </c>
      <c r="L324" s="1">
        <f>L261*L63-L319</f>
        <v>0</v>
      </c>
      <c r="M324" s="1">
        <f>M261*M63-M319</f>
        <v>0</v>
      </c>
      <c r="N324" s="1">
        <f>N261*N63-N319</f>
        <v>0</v>
      </c>
      <c r="O324" s="1">
        <f>O261*O63-O319</f>
        <v>0</v>
      </c>
      <c r="P324" s="1">
        <f>P261*P63-P319</f>
        <v>0</v>
      </c>
      <c r="Q324" s="1">
        <f>Q261*Q63-Q319</f>
        <v>0</v>
      </c>
      <c r="R324" s="1">
        <f>R261*R63-R319</f>
        <v>0</v>
      </c>
      <c r="S324" s="1">
        <f>S261*S63-S319</f>
        <v>0</v>
      </c>
      <c r="T324" s="1">
        <f>T261*T63-T319</f>
        <v>0</v>
      </c>
      <c r="U324" s="1">
        <f>U261*U63-U319</f>
        <v>0</v>
      </c>
      <c r="V324" s="1">
        <f>V261*V63-V319</f>
        <v>0</v>
      </c>
      <c r="W324" s="1">
        <f>W261*W63-W319</f>
        <v>0</v>
      </c>
      <c r="X324" s="1">
        <f>X261*X63-X319</f>
        <v>0</v>
      </c>
      <c r="Y324" s="1">
        <f>Y261*Y63-Y319</f>
        <v>0</v>
      </c>
      <c r="Z324" s="1">
        <f>Z261*Z63-Z319</f>
        <v>0</v>
      </c>
    </row>
    <row r="325" ht="12.75">
      <c r="T325" s="1"/>
    </row>
    <row r="326" spans="1:20" ht="12.75">
      <c r="A326" s="1" t="s">
        <v>268</v>
      </c>
      <c r="T326" s="1"/>
    </row>
    <row r="327" spans="1:26" ht="12.75">
      <c r="A327" s="1" t="s">
        <v>252</v>
      </c>
      <c r="B327" s="1">
        <f>B220+B215+B209+B193+B170+B154</f>
        <v>24.926310080860823</v>
      </c>
      <c r="C327" s="1">
        <f>C220+C215+C209+C193+C170+C154</f>
        <v>54.50650818994382</v>
      </c>
      <c r="D327" s="1">
        <f>D220+D215+D209+D193+D170+D154</f>
        <v>43.10135547883767</v>
      </c>
      <c r="E327" s="1">
        <f>E220+E215+E209+E193+E170+E154</f>
        <v>30.21000562642511</v>
      </c>
      <c r="F327" s="1">
        <f>F220+F215+F209+F193+F170+F154</f>
        <v>23.066498592992318</v>
      </c>
      <c r="G327" s="1">
        <f>G220+G215+G209+G193+G170+G154</f>
        <v>18.455682717559775</v>
      </c>
      <c r="H327" s="1">
        <f>H220+H215+H209+H193+H170+H154</f>
        <v>14.743114270551375</v>
      </c>
      <c r="I327" s="1">
        <f>I220+I215+I209+I193+I170+I154</f>
        <v>11.587774303746606</v>
      </c>
      <c r="J327" s="1">
        <f>J220+J215+J209+J193+J170+J154</f>
        <v>8.930108725323217</v>
      </c>
      <c r="K327" s="1">
        <f>K220+K215+K209+K193+K170+K154</f>
        <v>6.693032414528194</v>
      </c>
      <c r="L327" s="1">
        <f>L220+L215+L209+L193+L170+L154</f>
        <v>4.7576215755782245</v>
      </c>
      <c r="M327" s="1">
        <f>M220+M215+M209+M193+M170+M154</f>
        <v>2.9844601100533334</v>
      </c>
      <c r="N327" s="1">
        <f>N220+N215+N209+N193+N170+N154</f>
        <v>1.2289802380391006</v>
      </c>
      <c r="O327" s="1">
        <f>O220+O215+O209+O193+O170+O154</f>
        <v>-0.6455531194875739</v>
      </c>
      <c r="P327" s="1">
        <f>P220+P215+P209+P193+P170+P154</f>
        <v>-2.741652753175527</v>
      </c>
      <c r="Q327" s="1">
        <f>Q220+Q215+Q209+Q193+Q170+Q154</f>
        <v>-5.076825852837374</v>
      </c>
      <c r="R327" s="1">
        <f>R220+R215+R209+R193+R170+R154</f>
        <v>-7.508806856379639</v>
      </c>
      <c r="S327" s="1">
        <f>S220+S215+S209+S193+S170+S154</f>
        <v>-9.603153950893995</v>
      </c>
      <c r="T327" s="1">
        <f>T220+T215+T209+T193+T170+T154</f>
        <v>-10.478078867461571</v>
      </c>
      <c r="U327" s="1">
        <f>U220+U215+U209+U193+U170+U154</f>
        <v>-9.79641074507243</v>
      </c>
      <c r="V327" s="1">
        <f>V220+V215+V209+V193+V170+V154</f>
        <v>-13.823599789074215</v>
      </c>
      <c r="W327" s="1">
        <f>W220+W215+W209+W193+W170+W154</f>
        <v>-46.92741587478754</v>
      </c>
      <c r="X327" s="1">
        <f>X220+X215+X209+X193+X170+X154</f>
        <v>-121.5426222248736</v>
      </c>
      <c r="Y327" s="1">
        <f>Y220+Y215+Y209+Y193+Y170+Y154</f>
        <v>-108.92638078457905</v>
      </c>
      <c r="Z327" s="1">
        <f>Z220+Z215+Z209+Z193+Z170+Z154</f>
        <v>70.18174328109522</v>
      </c>
    </row>
    <row r="328" spans="1:20" ht="12.75">
      <c r="A328" s="1" t="s">
        <v>253</v>
      </c>
      <c r="T328" s="1"/>
    </row>
    <row r="329" spans="1:26" ht="12.75">
      <c r="A329" s="1" t="s">
        <v>277</v>
      </c>
      <c r="B329" s="1">
        <f>B275</f>
        <v>-190.60151193787334</v>
      </c>
      <c r="C329" s="1">
        <f>C275</f>
        <v>-119.54575614527822</v>
      </c>
      <c r="D329" s="1">
        <f>D275</f>
        <v>-60.06008537404001</v>
      </c>
      <c r="E329" s="1">
        <f>E275</f>
        <v>-33.56230692935461</v>
      </c>
      <c r="F329" s="1">
        <f>F275</f>
        <v>-23.081185025892363</v>
      </c>
      <c r="G329" s="1">
        <f>G275</f>
        <v>-18.05333307596737</v>
      </c>
      <c r="H329" s="1">
        <f>H275</f>
        <v>-14.991171381602909</v>
      </c>
      <c r="I329" s="1">
        <f>I275</f>
        <v>-12.873434510888405</v>
      </c>
      <c r="J329" s="1">
        <f>J275</f>
        <v>-11.340023178203545</v>
      </c>
      <c r="K329" s="1">
        <f>K275</f>
        <v>-10.21102575103823</v>
      </c>
      <c r="L329" s="1">
        <f>L275</f>
        <v>-9.371199271968695</v>
      </c>
      <c r="M329" s="1">
        <f>M275</f>
        <v>-8.738640769712545</v>
      </c>
      <c r="N329" s="1">
        <f>N275</f>
        <v>-8.251998560549707</v>
      </c>
      <c r="O329" s="1">
        <f>O275</f>
        <v>-7.863767934977073</v>
      </c>
      <c r="P329" s="1">
        <f>P275</f>
        <v>-7.539755491936619</v>
      </c>
      <c r="Q329" s="1">
        <f>Q275</f>
        <v>-7.264723291811926</v>
      </c>
      <c r="R329" s="1">
        <f>R275</f>
        <v>-7.035507451183108</v>
      </c>
      <c r="S329" s="1">
        <f>S275</f>
        <v>-6.7906429415034255</v>
      </c>
      <c r="T329" s="1">
        <f>T275</f>
        <v>-6.305111134260169</v>
      </c>
      <c r="U329" s="1">
        <f>U275</f>
        <v>-5.6195708844966745</v>
      </c>
      <c r="V329" s="1">
        <f>V275</f>
        <v>-8.48392427469018</v>
      </c>
      <c r="W329" s="1">
        <f>W275</f>
        <v>-35.24549215130422</v>
      </c>
      <c r="X329" s="1">
        <f>X275</f>
        <v>-136.7612973949503</v>
      </c>
      <c r="Y329" s="1">
        <f>Y275</f>
        <v>-306.1434462515656</v>
      </c>
      <c r="Z329" s="1">
        <f>Z275</f>
        <v>-339.6489575761718</v>
      </c>
    </row>
    <row r="330" spans="1:26" ht="12.75">
      <c r="A330" s="1" t="s">
        <v>278</v>
      </c>
      <c r="B330" s="1">
        <f>B276</f>
        <v>72.51053779106346</v>
      </c>
      <c r="C330" s="1">
        <f>C276</f>
        <v>47.29988916598261</v>
      </c>
      <c r="D330" s="1">
        <f>D276</f>
        <v>35.13703434434744</v>
      </c>
      <c r="E330" s="1">
        <f>E276</f>
        <v>31.6378079905741</v>
      </c>
      <c r="F330" s="1">
        <f>F276</f>
        <v>30.677991143972978</v>
      </c>
      <c r="G330" s="1">
        <f>G276</f>
        <v>30.342992307897557</v>
      </c>
      <c r="H330" s="1">
        <f>H276</f>
        <v>30.143647096157242</v>
      </c>
      <c r="I330" s="1">
        <f>I276</f>
        <v>29.904656386817773</v>
      </c>
      <c r="J330" s="1">
        <f>J276</f>
        <v>29.55316351265711</v>
      </c>
      <c r="K330" s="1">
        <f>K276</f>
        <v>29.063742944947194</v>
      </c>
      <c r="L330" s="1">
        <f>L276</f>
        <v>28.42451506842416</v>
      </c>
      <c r="M330" s="1">
        <f>M276</f>
        <v>27.615868995735582</v>
      </c>
      <c r="N330" s="1">
        <f>N276</f>
        <v>26.603426268836742</v>
      </c>
      <c r="O330" s="1">
        <f>O276</f>
        <v>25.354311565258914</v>
      </c>
      <c r="P330" s="1">
        <f>P276</f>
        <v>23.904767786231638</v>
      </c>
      <c r="Q330" s="1">
        <f>Q276</f>
        <v>22.504079703246727</v>
      </c>
      <c r="R330" s="1">
        <f>R276</f>
        <v>21.722555583538387</v>
      </c>
      <c r="S330" s="1">
        <f>S276</f>
        <v>22.164320429848473</v>
      </c>
      <c r="T330" s="1">
        <f>T276</f>
        <v>23.79197065106369</v>
      </c>
      <c r="U330" s="1">
        <f>U276</f>
        <v>26.11811605121421</v>
      </c>
      <c r="V330" s="1">
        <f>V276</f>
        <v>30.860976059930017</v>
      </c>
      <c r="W330" s="1">
        <f>W276</f>
        <v>47.208587335284406</v>
      </c>
      <c r="X330" s="1">
        <f>X276</f>
        <v>88.46842831274815</v>
      </c>
      <c r="Y330" s="1">
        <f>Y276</f>
        <v>129.43308839767604</v>
      </c>
      <c r="Z330" s="1">
        <f>Z276</f>
        <v>108.64844560289252</v>
      </c>
    </row>
    <row r="331" spans="1:26" ht="12.75">
      <c r="A331" s="1" t="s">
        <v>279</v>
      </c>
      <c r="B331" s="1">
        <f>SQRT(B313^2+B314^2)</f>
        <v>93.60469566473596</v>
      </c>
      <c r="C331" s="1">
        <f>SQRT(C313^2+C314^2)</f>
        <v>66.32356698175678</v>
      </c>
      <c r="D331" s="1">
        <f>SQRT(D313^2+D314^2)</f>
        <v>41.607810997541755</v>
      </c>
      <c r="E331" s="1">
        <f>SQRT(E313^2+E314^2)</f>
        <v>30.830843389022178</v>
      </c>
      <c r="F331" s="1">
        <f>SQRT(F313^2+F314^2)</f>
        <v>28.825577498468085</v>
      </c>
      <c r="G331" s="1">
        <f>SQRT(G313^2+G314^2)</f>
        <v>30.16807631741675</v>
      </c>
      <c r="H331" s="1">
        <f>SQRT(H313^2+H314^2)</f>
        <v>32.26899239768541</v>
      </c>
      <c r="I331" s="1">
        <f>SQRT(I313^2+I314^2)</f>
        <v>34.1954835563012</v>
      </c>
      <c r="J331" s="1">
        <f>SQRT(J313^2+J314^2)</f>
        <v>35.68774710612626</v>
      </c>
      <c r="K331" s="1">
        <f>SQRT(K313^2+K314^2)</f>
        <v>36.71353718548883</v>
      </c>
      <c r="L331" s="1">
        <f>SQRT(L313^2+L314^2)</f>
        <v>37.2914908682949</v>
      </c>
      <c r="M331" s="1">
        <f>SQRT(M313^2+M314^2)</f>
        <v>37.41859173523956</v>
      </c>
      <c r="N331" s="1">
        <f>SQRT(N313^2+N314^2)</f>
        <v>37.032846831387886</v>
      </c>
      <c r="O331" s="1">
        <f>SQRT(O313^2+O314^2)</f>
        <v>35.987840436916024</v>
      </c>
      <c r="P331" s="1">
        <f>SQRT(P313^2+P314^2)</f>
        <v>34.044035697307976</v>
      </c>
      <c r="Q331" s="1">
        <f>SQRT(Q313^2+Q314^2)</f>
        <v>30.907737147694114</v>
      </c>
      <c r="R331" s="1">
        <f>SQRT(R313^2+R314^2)</f>
        <v>26.34543418581153</v>
      </c>
      <c r="S331" s="1">
        <f>SQRT(S313^2+S314^2)</f>
        <v>20.33382167945108</v>
      </c>
      <c r="T331" s="1">
        <f>SQRT(T313^2+T314^2)</f>
        <v>13.266754162283558</v>
      </c>
      <c r="U331" s="1">
        <f>SQRT(U313^2+U314^2)</f>
        <v>6.7354249209301</v>
      </c>
      <c r="V331" s="1">
        <f>SQRT(V313^2+V314^2)</f>
        <v>6.070288097549307</v>
      </c>
      <c r="W331" s="1">
        <f>SQRT(W313^2+W314^2)</f>
        <v>25.279852459312032</v>
      </c>
      <c r="X331" s="1">
        <f>SQRT(X313^2+X314^2)</f>
        <v>81.36562531699148</v>
      </c>
      <c r="Y331" s="1">
        <f>SQRT(Y313^2+Y314^2)</f>
        <v>155.73524763086016</v>
      </c>
      <c r="Z331" s="1">
        <f>SQRT(Z313^2+Z314^2)</f>
        <v>169.30468186747797</v>
      </c>
    </row>
    <row r="332" spans="1:26" ht="12.75">
      <c r="A332" s="1" t="s">
        <v>197</v>
      </c>
      <c r="B332" s="1">
        <f>B329*B63+B330*B64-B327</f>
        <v>0</v>
      </c>
      <c r="C332" s="1">
        <f>C329*C63+C330*C64-C327</f>
        <v>0</v>
      </c>
      <c r="D332" s="1">
        <f>D329*D63+D330*D64-D327</f>
        <v>0</v>
      </c>
      <c r="E332" s="1">
        <f>E329*E63+E330*E64-E327</f>
        <v>0</v>
      </c>
      <c r="F332" s="1">
        <f>F329*F63+F330*F64-F327</f>
        <v>0</v>
      </c>
      <c r="G332" s="1">
        <f>G329*G63+G330*G64-G327</f>
        <v>0</v>
      </c>
      <c r="H332" s="1">
        <f>H329*H63+H330*H64-H327</f>
        <v>0</v>
      </c>
      <c r="I332" s="1">
        <f>I329*I63+I330*I64-I327</f>
        <v>0</v>
      </c>
      <c r="J332" s="1">
        <f>J329*J63+J330*J64-J327</f>
        <v>0</v>
      </c>
      <c r="K332" s="1">
        <f>K329*K63+K330*K64-K327</f>
        <v>0</v>
      </c>
      <c r="L332" s="1">
        <f>L329*L63+L330*L64-L327</f>
        <v>0</v>
      </c>
      <c r="M332" s="1">
        <f>M329*M63+M330*M64-M327</f>
        <v>0</v>
      </c>
      <c r="N332" s="1">
        <f>N329*N63+N330*N64-N327</f>
        <v>0</v>
      </c>
      <c r="O332" s="1">
        <f>O329*O63+O330*O64-O327</f>
        <v>0</v>
      </c>
      <c r="P332" s="1">
        <f>P329*P63+P330*P64-P327</f>
        <v>0</v>
      </c>
      <c r="Q332" s="1">
        <f>Q329*Q63+Q330*Q64-Q327</f>
        <v>0</v>
      </c>
      <c r="R332" s="1">
        <f>R329*R63+R330*R64-R327</f>
        <v>0</v>
      </c>
      <c r="S332" s="1">
        <f>S329*S63+S330*S64-S327</f>
        <v>0</v>
      </c>
      <c r="T332" s="1">
        <f>T329*T63+T330*T64-T327</f>
        <v>0</v>
      </c>
      <c r="U332" s="1">
        <f>U329*U63+U330*U64-U327</f>
        <v>0</v>
      </c>
      <c r="V332" s="1">
        <f>V329*V63+V330*V64-V327</f>
        <v>0</v>
      </c>
      <c r="W332" s="1">
        <f>W329*W63+W330*W64-W327</f>
        <v>0</v>
      </c>
      <c r="X332" s="1">
        <f>X329*X63+X330*X64-X327</f>
        <v>0</v>
      </c>
      <c r="Y332" s="1">
        <f>Y329*Y63+Y330*Y64-Y327</f>
        <v>0</v>
      </c>
      <c r="Z332" s="1">
        <f>Z329*Z63+Z330*Z64-Z327</f>
        <v>0</v>
      </c>
    </row>
    <row r="333" ht="12.75">
      <c r="T333" s="1"/>
    </row>
    <row r="334" spans="1:20" ht="12.75">
      <c r="A334" s="1" t="s">
        <v>159</v>
      </c>
      <c r="T334" s="1"/>
    </row>
    <row r="335" spans="1:26" ht="12.75">
      <c r="A335" s="1" t="s">
        <v>257</v>
      </c>
      <c r="B335" s="1">
        <f>B220+B215+B209+B193+B170+B154+B131</f>
        <v>32.16488164106475</v>
      </c>
      <c r="C335" s="1">
        <f>C220+C215+C209+C193+C170+C154+C131</f>
        <v>61.26872225445056</v>
      </c>
      <c r="D335" s="1">
        <f>D220+D215+D209+D193+D170+D154+D131</f>
        <v>48.96212094836767</v>
      </c>
      <c r="E335" s="1">
        <f>E220+E215+E209+E193+E170+E154+E131</f>
        <v>34.682064334330256</v>
      </c>
      <c r="F335" s="1">
        <f>F220+F215+F209+F193+F170+F154+F131</f>
        <v>25.724033767652777</v>
      </c>
      <c r="G335" s="1">
        <f>G220+G215+G209+G193+G170+G154+G131</f>
        <v>18.9937593972305</v>
      </c>
      <c r="H335" s="1">
        <f>H220+H215+H209+H193+H170+H154+H131</f>
        <v>12.965118256043738</v>
      </c>
      <c r="I335" s="1">
        <f>I220+I215+I209+I193+I170+I154+I131</f>
        <v>7.366515417621311</v>
      </c>
      <c r="J335" s="1">
        <f>J220+J215+J209+J193+J170+J154+J131</f>
        <v>2.198119780508092</v>
      </c>
      <c r="K335" s="1">
        <f>K220+K215+K209+K193+K170+K154+K131</f>
        <v>-2.515806061310876</v>
      </c>
      <c r="L335" s="1">
        <f>L220+L215+L209+L193+L170+L154+L131</f>
        <v>-6.711121161872442</v>
      </c>
      <c r="M335" s="1">
        <f>M220+M215+M209+M193+M170+M154+M131</f>
        <v>-10.239424225165772</v>
      </c>
      <c r="N335" s="1">
        <f>N220+N215+N209+N193+N170+N154+N131</f>
        <v>-12.834453041237486</v>
      </c>
      <c r="O335" s="1">
        <f>O220+O215+O209+O193+O170+O154+O131</f>
        <v>-14.083939992865222</v>
      </c>
      <c r="P335" s="1">
        <f>P220+P215+P209+P193+P170+P154+P131</f>
        <v>-13.44870413773271</v>
      </c>
      <c r="Q335" s="1">
        <f>Q220+Q215+Q209+Q193+Q170+Q154+Q131</f>
        <v>-10.500548825617965</v>
      </c>
      <c r="R335" s="1">
        <f>R220+R215+R209+R193+R170+R154+R131</f>
        <v>-5.570170134880076</v>
      </c>
      <c r="S335" s="1">
        <f>S220+S215+S209+S193+S170+S154+S131</f>
        <v>-0.2718197462221319</v>
      </c>
      <c r="T335" s="1">
        <f>T220+T215+T209+T193+T170+T154+T131</f>
        <v>3.4964357900139493</v>
      </c>
      <c r="U335" s="1">
        <f>U220+U215+U209+U193+U170+U154+U131</f>
        <v>4.765335721258227</v>
      </c>
      <c r="V335" s="1">
        <f>V220+V215+V209+V193+V170+V154+V131</f>
        <v>-1.661159067084931</v>
      </c>
      <c r="W335" s="1">
        <f>W220+W215+W209+W193+W170+W154+W131</f>
        <v>-37.8883282992676</v>
      </c>
      <c r="X335" s="1">
        <f>X220+X215+X209+X193+X170+X154+X131</f>
        <v>-114.39767493437522</v>
      </c>
      <c r="Y335" s="1">
        <f>Y220+Y215+Y209+Y193+Y170+Y154+Y131</f>
        <v>-101.57532532093582</v>
      </c>
      <c r="Z335" s="1">
        <f>Z220+Z215+Z209+Z193+Z170+Z154+Z131</f>
        <v>79.51246987957407</v>
      </c>
    </row>
    <row r="336" spans="1:20" ht="12.75">
      <c r="A336" s="1" t="s">
        <v>258</v>
      </c>
      <c r="T336" s="1"/>
    </row>
    <row r="337" spans="1:26" ht="12.75">
      <c r="A337" s="1" t="s">
        <v>259</v>
      </c>
      <c r="B337" s="1">
        <f>B288</f>
        <v>-194.31104012284325</v>
      </c>
      <c r="C337" s="1">
        <f>C288</f>
        <v>-123.01606914802568</v>
      </c>
      <c r="D337" s="1">
        <f>D288</f>
        <v>-63.06302151265585</v>
      </c>
      <c r="E337" s="1">
        <f>E288</f>
        <v>-35.947440589669284</v>
      </c>
      <c r="F337" s="1">
        <f>F288</f>
        <v>-24.78144976212078</v>
      </c>
      <c r="G337" s="1">
        <f>G288</f>
        <v>-19.07401163585498</v>
      </c>
      <c r="H337" s="1">
        <f>H288</f>
        <v>-15.381655569879843</v>
      </c>
      <c r="I337" s="1">
        <f>I288</f>
        <v>-12.691742928679773</v>
      </c>
      <c r="J337" s="1">
        <f>J288</f>
        <v>-10.624220938693444</v>
      </c>
      <c r="K337" s="1">
        <f>K288</f>
        <v>-8.965256367817842</v>
      </c>
      <c r="L337" s="1">
        <f>L288</f>
        <v>-7.5642280254447405</v>
      </c>
      <c r="M337" s="1">
        <f>M288</f>
        <v>-6.308480700919217</v>
      </c>
      <c r="N337" s="1">
        <f>N288</f>
        <v>-5.113778301790708</v>
      </c>
      <c r="O337" s="1">
        <f>O288</f>
        <v>-3.928657197032666</v>
      </c>
      <c r="P337" s="1">
        <f>P288</f>
        <v>-2.7692189875895776</v>
      </c>
      <c r="Q337" s="1">
        <f>Q288</f>
        <v>-1.7919401921124107</v>
      </c>
      <c r="R337" s="1">
        <f>R288</f>
        <v>-1.3323922014372735</v>
      </c>
      <c r="S337" s="1">
        <f>S288</f>
        <v>-1.7189624483899824</v>
      </c>
      <c r="T337" s="1">
        <f>T288</f>
        <v>-2.8760522068663397</v>
      </c>
      <c r="U337" s="1">
        <f>U288</f>
        <v>-4.605022488150112</v>
      </c>
      <c r="V337" s="1">
        <f>V288</f>
        <v>-10.208563209608476</v>
      </c>
      <c r="W337" s="1">
        <f>W288</f>
        <v>-39.616537088820465</v>
      </c>
      <c r="X337" s="1">
        <f>X288</f>
        <v>-143.37915312254242</v>
      </c>
      <c r="Y337" s="1">
        <f>Y288</f>
        <v>-314.39597360288604</v>
      </c>
      <c r="Z337" s="1">
        <f>Z288</f>
        <v>-348.7863468791825</v>
      </c>
    </row>
    <row r="338" spans="1:26" ht="12.75">
      <c r="A338" s="1" t="s">
        <v>260</v>
      </c>
      <c r="B338" s="1">
        <f>B289</f>
        <v>-36.49428269728106</v>
      </c>
      <c r="C338" s="1">
        <f>C289</f>
        <v>-11.341479724257727</v>
      </c>
      <c r="D338" s="1">
        <f>D289</f>
        <v>0.8170598131100988</v>
      </c>
      <c r="E338" s="1">
        <f>E289</f>
        <v>4.33570805133423</v>
      </c>
      <c r="F338" s="1">
        <f>F289</f>
        <v>5.30819329863543</v>
      </c>
      <c r="G338" s="1">
        <f>G289</f>
        <v>5.626678200531789</v>
      </c>
      <c r="H338" s="1">
        <f>H289</f>
        <v>5.7749724596417416</v>
      </c>
      <c r="I338" s="1">
        <f>I289</f>
        <v>5.943727754725099</v>
      </c>
      <c r="J338" s="1">
        <f>J289</f>
        <v>6.237844769746292</v>
      </c>
      <c r="K338" s="1">
        <f>K289</f>
        <v>6.72310190074435</v>
      </c>
      <c r="L338" s="1">
        <f>L289</f>
        <v>7.45237678981702</v>
      </c>
      <c r="M338" s="1">
        <f>M289</f>
        <v>8.482256806323942</v>
      </c>
      <c r="N338" s="1">
        <f>N289</f>
        <v>9.876611492346584</v>
      </c>
      <c r="O338" s="1">
        <f>O289</f>
        <v>11.682634756670335</v>
      </c>
      <c r="P338" s="1">
        <f>P289</f>
        <v>13.842914657838243</v>
      </c>
      <c r="Q338" s="1">
        <f>Q289</f>
        <v>16.014830195951543</v>
      </c>
      <c r="R338" s="1">
        <f>R289</f>
        <v>17.4376095841182</v>
      </c>
      <c r="S338" s="1">
        <f>S289</f>
        <v>17.279518867273495</v>
      </c>
      <c r="T338" s="1">
        <f>T289</f>
        <v>15.465674881226317</v>
      </c>
      <c r="U338" s="1">
        <f>U289</f>
        <v>12.565160900437348</v>
      </c>
      <c r="V338" s="1">
        <f>V289</f>
        <v>7.043341957039644</v>
      </c>
      <c r="W338" s="1">
        <f>W289</f>
        <v>-10.12320991206348</v>
      </c>
      <c r="X338" s="1">
        <f>X289</f>
        <v>-52.134679798434725</v>
      </c>
      <c r="Y338" s="1">
        <f>Y289</f>
        <v>-93.72079936652614</v>
      </c>
      <c r="Z338" s="1">
        <f>Z289</f>
        <v>-73.3944279883654</v>
      </c>
    </row>
    <row r="339" spans="1:26" ht="12.75">
      <c r="A339" s="1" t="s">
        <v>261</v>
      </c>
      <c r="B339" s="1">
        <f>SQRT(B337^2+B338^2)</f>
        <v>197.7084039266168</v>
      </c>
      <c r="C339" s="1">
        <f>SQRT(C337^2+C338^2)</f>
        <v>123.53777734348138</v>
      </c>
      <c r="D339" s="1">
        <f>SQRT(D337^2+D338^2)</f>
        <v>63.06831430317362</v>
      </c>
      <c r="E339" s="1">
        <f>SQRT(E337^2+E338^2)</f>
        <v>36.20796665451137</v>
      </c>
      <c r="F339" s="1">
        <f>SQRT(F337^2+F338^2)</f>
        <v>25.343582390976106</v>
      </c>
      <c r="G339" s="1">
        <f>SQRT(G337^2+G338^2)</f>
        <v>19.886614278380087</v>
      </c>
      <c r="H339" s="1">
        <f>SQRT(H337^2+H338^2)</f>
        <v>16.43002236699744</v>
      </c>
      <c r="I339" s="1">
        <f>SQRT(I337^2+I338^2)</f>
        <v>14.014572351305711</v>
      </c>
      <c r="J339" s="1">
        <f>SQRT(J337^2+J338^2)</f>
        <v>12.320096506343747</v>
      </c>
      <c r="K339" s="1">
        <f>SQRT(K337^2+K338^2)</f>
        <v>11.20606625486797</v>
      </c>
      <c r="L339" s="1">
        <f>SQRT(L337^2+L338^2)</f>
        <v>10.618637645118467</v>
      </c>
      <c r="M339" s="1">
        <f>SQRT(M337^2+M338^2)</f>
        <v>10.570979580071993</v>
      </c>
      <c r="N339" s="1">
        <f>SQRT(N337^2+N338^2)</f>
        <v>11.121968489913018</v>
      </c>
      <c r="O339" s="1">
        <f>SQRT(O337^2+O338^2)</f>
        <v>12.325514278502066</v>
      </c>
      <c r="P339" s="1">
        <f>SQRT(P337^2+P338^2)</f>
        <v>14.117183147689893</v>
      </c>
      <c r="Q339" s="1">
        <f>SQRT(Q337^2+Q338^2)</f>
        <v>16.114770735485788</v>
      </c>
      <c r="R339" s="1">
        <f>SQRT(R337^2+R338^2)</f>
        <v>17.488438952250192</v>
      </c>
      <c r="S339" s="1">
        <f>SQRT(S337^2+S338^2)</f>
        <v>17.36480936213915</v>
      </c>
      <c r="T339" s="1">
        <f>SQRT(T337^2+T338^2)</f>
        <v>15.730822477811367</v>
      </c>
      <c r="U339" s="1">
        <f>SQRT(U337^2+U338^2)</f>
        <v>13.382432535613537</v>
      </c>
      <c r="V339" s="1">
        <f>SQRT(V337^2+V338^2)</f>
        <v>12.4025573463043</v>
      </c>
      <c r="W339" s="1">
        <f>SQRT(W337^2+W338^2)</f>
        <v>40.88947773979985</v>
      </c>
      <c r="X339" s="1">
        <f>SQRT(X337^2+X338^2)</f>
        <v>152.56345036679915</v>
      </c>
      <c r="Y339" s="1">
        <f>SQRT(Y337^2+Y338^2)</f>
        <v>328.0677010185661</v>
      </c>
      <c r="Z339" s="1">
        <f>SQRT(Z337^2+Z338^2)</f>
        <v>356.4248277394053</v>
      </c>
    </row>
    <row r="340" spans="1:26" ht="12.75">
      <c r="A340" s="1" t="s">
        <v>197</v>
      </c>
      <c r="B340" s="1">
        <f>B337*B31+B338*B32-B335</f>
        <v>0</v>
      </c>
      <c r="C340" s="1">
        <f>C337*C31+C338*C32-C335</f>
        <v>0</v>
      </c>
      <c r="D340" s="1">
        <f>D337*D31+D338*D32-D335</f>
        <v>0</v>
      </c>
      <c r="E340" s="1">
        <f>E337*E31+E338*E32-E335</f>
        <v>0</v>
      </c>
      <c r="F340" s="1">
        <f>F337*F31+F338*F32-F335</f>
        <v>0</v>
      </c>
      <c r="G340" s="1">
        <f>G337*G31+G338*G32-G335</f>
        <v>0</v>
      </c>
      <c r="H340" s="1">
        <f>H337*H31+H338*H32-H335</f>
        <v>0</v>
      </c>
      <c r="I340" s="1">
        <f>I337*I31+I338*I32-I335</f>
        <v>0</v>
      </c>
      <c r="J340" s="1">
        <f>J337*J31+J338*J32-J335</f>
        <v>-9.769962616701378E-15</v>
      </c>
      <c r="K340" s="1">
        <f>K337*K31+K338*K32-K335</f>
        <v>0</v>
      </c>
      <c r="L340" s="1">
        <f>L337*L31+L338*L32-L335</f>
        <v>0</v>
      </c>
      <c r="M340" s="1">
        <f>M337*M31+M338*M32-M335</f>
        <v>0</v>
      </c>
      <c r="N340" s="1">
        <f>N337*N31+N338*N32-N335</f>
        <v>0</v>
      </c>
      <c r="O340" s="1">
        <f>O337*O31+O338*O32-O335</f>
        <v>0</v>
      </c>
      <c r="P340" s="1">
        <f>P337*P31+P338*P32-P335</f>
        <v>0</v>
      </c>
      <c r="Q340" s="1">
        <f>Q337*Q31+Q338*Q32-Q335</f>
        <v>0</v>
      </c>
      <c r="R340" s="1">
        <f>R337*R31+R338*R32-R335</f>
        <v>0</v>
      </c>
      <c r="S340" s="1">
        <f>S337*S31+S338*S32-S335</f>
        <v>-6.661338147750939E-16</v>
      </c>
      <c r="T340" s="1">
        <f>T337*T31+T338*T32-T335</f>
        <v>0</v>
      </c>
      <c r="U340" s="1">
        <f>U337*U31+U338*U32-U335</f>
        <v>0</v>
      </c>
      <c r="V340" s="1">
        <f>V337*V31+V338*V32-V335</f>
        <v>2.6645352591003757E-15</v>
      </c>
      <c r="W340" s="1">
        <f>W337*W31+W338*W32-W335</f>
        <v>0</v>
      </c>
      <c r="X340" s="1">
        <f>X337*X31+X338*X32-X335</f>
        <v>0</v>
      </c>
      <c r="Y340" s="1">
        <f>Y337*Y31+Y338*Y32-Y335</f>
        <v>0</v>
      </c>
      <c r="Z340" s="1">
        <f>Z337*Z31+Z338*Z32-Z335</f>
        <v>0</v>
      </c>
    </row>
    <row r="341" ht="12.75">
      <c r="T341" s="1"/>
    </row>
    <row r="342" spans="1:20" ht="12.75">
      <c r="A342" s="1" t="s">
        <v>281</v>
      </c>
      <c r="T342" s="1"/>
    </row>
    <row r="343" spans="1:26" ht="12.75">
      <c r="A343" s="1" t="s">
        <v>193</v>
      </c>
      <c r="B343" s="1">
        <f>B293</f>
        <v>-196.31104012284325</v>
      </c>
      <c r="C343" s="1">
        <f>C293</f>
        <v>-124.4547776078266</v>
      </c>
      <c r="D343" s="1">
        <f>D293</f>
        <v>-63.85355136283843</v>
      </c>
      <c r="E343" s="1">
        <f>E293</f>
        <v>-36.03229340341167</v>
      </c>
      <c r="F343" s="1">
        <f>F293</f>
        <v>-24.135532803278124</v>
      </c>
      <c r="G343" s="1">
        <f>G293</f>
        <v>-17.707551592861865</v>
      </c>
      <c r="H343" s="1">
        <f>H293</f>
        <v>-13.342756460193222</v>
      </c>
      <c r="I343" s="1">
        <f>I293</f>
        <v>-10.06814367042126</v>
      </c>
      <c r="J343" s="1">
        <f>J293</f>
        <v>-7.543665404373193</v>
      </c>
      <c r="K343" s="1">
        <f>K293</f>
        <v>-5.5938253172917705</v>
      </c>
      <c r="L343" s="1">
        <f>L293</f>
        <v>-4.102019678613125</v>
      </c>
      <c r="M343" s="1">
        <f>M293</f>
        <v>-2.982174357760911</v>
      </c>
      <c r="N343" s="1">
        <f>N293</f>
        <v>-2.1658686885883824</v>
      </c>
      <c r="O343" s="1">
        <f>O293</f>
        <v>-1.6034869490759474</v>
      </c>
      <c r="P343" s="1">
        <f>P293</f>
        <v>-1.296330731018671</v>
      </c>
      <c r="Q343" s="1">
        <f>Q293</f>
        <v>-1.3676761234004822</v>
      </c>
      <c r="R343" s="1">
        <f>R293</f>
        <v>-2.101040544522223</v>
      </c>
      <c r="S343" s="1">
        <f>S293</f>
        <v>-3.755039049197495</v>
      </c>
      <c r="T343" s="1">
        <f>T293</f>
        <v>-6.169469080725511</v>
      </c>
      <c r="U343" s="1">
        <f>U293</f>
        <v>-9.050900432719631</v>
      </c>
      <c r="V343" s="1">
        <f>V293</f>
        <v>-15.60327351988808</v>
      </c>
      <c r="W343" s="1">
        <f>W293</f>
        <v>-45.661205492379636</v>
      </c>
      <c r="X343" s="1">
        <f>X293</f>
        <v>-149.69134280500748</v>
      </c>
      <c r="Y343" s="1">
        <f>Y293</f>
        <v>-320.52961679393854</v>
      </c>
      <c r="Z343" s="1">
        <f>Z293</f>
        <v>-354.2592647580898</v>
      </c>
    </row>
    <row r="344" spans="1:26" ht="12.75">
      <c r="A344" s="1" t="s">
        <v>194</v>
      </c>
      <c r="B344" s="1">
        <f>B294</f>
        <v>17.6</v>
      </c>
      <c r="C344" s="1">
        <f>C294</f>
        <v>17.164652392840555</v>
      </c>
      <c r="D344" s="1">
        <f>D294</f>
        <v>16.868266498824322</v>
      </c>
      <c r="E344" s="1">
        <f>E294</f>
        <v>16.726969574267237</v>
      </c>
      <c r="F344" s="1">
        <f>F294</f>
        <v>16.75227696291781</v>
      </c>
      <c r="G344" s="1">
        <f>G294</f>
        <v>16.950379066548553</v>
      </c>
      <c r="H344" s="1">
        <f>H294</f>
        <v>17.321100890313378</v>
      </c>
      <c r="I344" s="1">
        <f>I294</f>
        <v>17.856645219338983</v>
      </c>
      <c r="J344" s="1">
        <f>J294</f>
        <v>18.540311373917614</v>
      </c>
      <c r="K344" s="1">
        <f>K294</f>
        <v>19.345441558772844</v>
      </c>
      <c r="L344" s="1">
        <f>L294</f>
        <v>20.234875607534274</v>
      </c>
      <c r="M344" s="1">
        <f>M294</f>
        <v>21.16118536702141</v>
      </c>
      <c r="N344" s="1">
        <f>N294</f>
        <v>22.067909613202325</v>
      </c>
      <c r="O344" s="1">
        <f>O294</f>
        <v>22.891921953274554</v>
      </c>
      <c r="P344" s="1">
        <f>P294</f>
        <v>23.566945355155593</v>
      </c>
      <c r="Q344" s="1">
        <f>Q294</f>
        <v>24.028089637330137</v>
      </c>
      <c r="R344" s="1">
        <f>R294</f>
        <v>24.21714718639074</v>
      </c>
      <c r="S344" s="1">
        <f>S294</f>
        <v>24.088253343114452</v>
      </c>
      <c r="T344" s="1">
        <f>T294</f>
        <v>23.61341687385917</v>
      </c>
      <c r="U344" s="1">
        <f>U294</f>
        <v>22.787366229586503</v>
      </c>
      <c r="V344" s="1">
        <f>V294</f>
        <v>21.631148917094375</v>
      </c>
      <c r="W344" s="1">
        <f>W294</f>
        <v>20.193969696196696</v>
      </c>
      <c r="X344" s="1">
        <f>X294</f>
        <v>18.552858582772032</v>
      </c>
      <c r="Y344" s="1">
        <f>Y294</f>
        <v>16.809916306986224</v>
      </c>
      <c r="Z344" s="1">
        <f>Z294</f>
        <v>15.087082121092699</v>
      </c>
    </row>
    <row r="345" spans="1:26" ht="12.75">
      <c r="A345" s="3" t="s">
        <v>282</v>
      </c>
      <c r="B345" s="1">
        <f>SQRT(B343^2+B344^2)</f>
        <v>197.09841316995065</v>
      </c>
      <c r="C345" s="1">
        <f>SQRT(C343^2+C344^2)</f>
        <v>125.63286576839924</v>
      </c>
      <c r="D345" s="1">
        <f>SQRT(D343^2+D344^2)</f>
        <v>66.04403407062597</v>
      </c>
      <c r="E345" s="1">
        <f>SQRT(E343^2+E344^2)</f>
        <v>39.72552931111184</v>
      </c>
      <c r="F345" s="1">
        <f>SQRT(F343^2+F344^2)</f>
        <v>29.379631160728024</v>
      </c>
      <c r="G345" s="1">
        <f>SQRT(G343^2+G344^2)</f>
        <v>24.51270556086276</v>
      </c>
      <c r="H345" s="1">
        <f>SQRT(H343^2+H344^2)</f>
        <v>21.864347372113418</v>
      </c>
      <c r="I345" s="1">
        <f>SQRT(I343^2+I344^2)</f>
        <v>20.49944622319309</v>
      </c>
      <c r="J345" s="1">
        <f>SQRT(J343^2+J344^2)</f>
        <v>20.016244242488543</v>
      </c>
      <c r="K345" s="1">
        <f>SQRT(K343^2+K344^2)</f>
        <v>20.13794902129484</v>
      </c>
      <c r="L345" s="1">
        <f>SQRT(L343^2+L344^2)</f>
        <v>20.64647079517744</v>
      </c>
      <c r="M345" s="1">
        <f>SQRT(M343^2+M344^2)</f>
        <v>21.370286147769004</v>
      </c>
      <c r="N345" s="1">
        <f>SQRT(N343^2+N344^2)</f>
        <v>22.17394015218484</v>
      </c>
      <c r="O345" s="1">
        <f>SQRT(O343^2+O344^2)</f>
        <v>22.948012138541987</v>
      </c>
      <c r="P345" s="1">
        <f>SQRT(P343^2+P344^2)</f>
        <v>23.602571612794083</v>
      </c>
      <c r="Q345" s="1">
        <f>SQRT(Q343^2+Q344^2)</f>
        <v>24.066982145630384</v>
      </c>
      <c r="R345" s="1">
        <f>SQRT(R343^2+R344^2)</f>
        <v>24.308117763764418</v>
      </c>
      <c r="S345" s="1">
        <f>SQRT(S343^2+S344^2)</f>
        <v>24.379176921772043</v>
      </c>
      <c r="T345" s="1">
        <f>SQRT(T343^2+T344^2)</f>
        <v>24.40606082916055</v>
      </c>
      <c r="U345" s="1">
        <f>SQRT(U343^2+U344^2)</f>
        <v>24.519030533940445</v>
      </c>
      <c r="V345" s="1">
        <f>SQRT(V343^2+V344^2)</f>
        <v>26.671496921057013</v>
      </c>
      <c r="W345" s="1">
        <f>SQRT(W343^2+W344^2)</f>
        <v>49.92736823735286</v>
      </c>
      <c r="X345" s="1">
        <f>SQRT(X343^2+X344^2)</f>
        <v>150.83668874766047</v>
      </c>
      <c r="Y345" s="1">
        <f>SQRT(Y343^2+Y344^2)</f>
        <v>320.97010534988607</v>
      </c>
      <c r="Z345" s="1">
        <f>SQRT(Z343^2+Z344^2)</f>
        <v>354.5803811745243</v>
      </c>
    </row>
    <row r="346" spans="1:26" ht="12.75">
      <c r="A346" s="18" t="s">
        <v>212</v>
      </c>
      <c r="B346" s="1">
        <f>B295</f>
        <v>51.764881641064754</v>
      </c>
      <c r="C346" s="1">
        <f>C295</f>
        <v>75.18001516570689</v>
      </c>
      <c r="D346" s="1">
        <f>D295</f>
        <v>56.11237103447755</v>
      </c>
      <c r="E346" s="1">
        <f>E295</f>
        <v>34.567794730524646</v>
      </c>
      <c r="F346" s="1">
        <f>F295</f>
        <v>18.360624035455945</v>
      </c>
      <c r="G346" s="1">
        <f>G295</f>
        <v>4.911739033953257</v>
      </c>
      <c r="H346" s="1">
        <f>H295</f>
        <v>-6.809128673861899</v>
      </c>
      <c r="I346" s="1">
        <f>I295</f>
        <v>-16.65371449785279</v>
      </c>
      <c r="J346" s="1">
        <f>J295</f>
        <v>-24.307446655113477</v>
      </c>
      <c r="K346" s="1">
        <f>K295</f>
        <v>-29.554904365971254</v>
      </c>
      <c r="L346" s="1">
        <f>L295</f>
        <v>-32.27974194307943</v>
      </c>
      <c r="M346" s="1">
        <f>M295</f>
        <v>-32.43279905868556</v>
      </c>
      <c r="N346" s="1">
        <f>N295</f>
        <v>-30.00599412544154</v>
      </c>
      <c r="O346" s="1">
        <f>O295</f>
        <v>-25.00653224958335</v>
      </c>
      <c r="P346" s="1">
        <f>P295</f>
        <v>-17.465496755404175</v>
      </c>
      <c r="Q346" s="1">
        <f>Q295</f>
        <v>-7.612209049500931</v>
      </c>
      <c r="R346" s="1">
        <f>R295</f>
        <v>3.665938616997062</v>
      </c>
      <c r="S346" s="1">
        <f>S295</f>
        <v>14.536880935150828</v>
      </c>
      <c r="T346" s="1">
        <f>T295</f>
        <v>23.122967303717918</v>
      </c>
      <c r="U346" s="1">
        <f>U295</f>
        <v>28.427866105560568</v>
      </c>
      <c r="V346" s="1">
        <f>V295</f>
        <v>26.647672937513793</v>
      </c>
      <c r="W346" s="1">
        <f>W295</f>
        <v>2.8931698087396924</v>
      </c>
      <c r="X346" s="1">
        <f>X295</f>
        <v>-48.322067607289675</v>
      </c>
      <c r="Y346" s="1">
        <f>Y295</f>
        <v>-40.761749354345724</v>
      </c>
      <c r="Z346" s="1">
        <f>Z295</f>
        <v>71.17175396218491</v>
      </c>
    </row>
    <row r="347" spans="1:26" ht="12.75">
      <c r="A347" s="1" t="s">
        <v>197</v>
      </c>
      <c r="B347" s="1">
        <f>B346*B23-(B220+B215+B209+B193+B170+B154+B131+B49)</f>
        <v>0</v>
      </c>
      <c r="C347" s="1">
        <f>C346*C23-(C220+C215+C209+C193+C170+C154+C131+C49)</f>
        <v>0</v>
      </c>
      <c r="D347" s="1">
        <f>D346*D23-(D220+D215+D209+D193+D170+D154+D131+D49)</f>
        <v>0</v>
      </c>
      <c r="E347" s="1">
        <f>E346*E23-(E220+E215+E209+E193+E170+E154+E131+E49)</f>
        <v>0</v>
      </c>
      <c r="F347" s="1">
        <f>F346*F23-(F220+F215+F209+F193+F170+F154+F131+F49)</f>
        <v>0</v>
      </c>
      <c r="G347" s="1">
        <f>G346*G23-(G220+G215+G209+G193+G170+G154+G131+G49)</f>
        <v>0</v>
      </c>
      <c r="H347" s="1">
        <f>H346*H23-(H220+H215+H209+H193+H170+H154+H131+H49)</f>
        <v>0</v>
      </c>
      <c r="I347" s="1">
        <f>I346*I23-(I220+I215+I209+I193+I170+I154+I131+I49)</f>
        <v>0</v>
      </c>
      <c r="J347" s="1">
        <f>J346*J23-(J220+J215+J209+J193+J170+J154+J131+J49)</f>
        <v>0</v>
      </c>
      <c r="K347" s="1">
        <f>K346*K23-(K220+K215+K209+K193+K170+K154+K131+K49)</f>
        <v>0</v>
      </c>
      <c r="L347" s="1">
        <f>L346*L23-(L220+L215+L209+L193+L170+L154+L131+L49)</f>
        <v>0</v>
      </c>
      <c r="M347" s="1">
        <f>M346*M23-(M220+M215+M209+M193+M170+M154+M131+M49)</f>
        <v>0</v>
      </c>
      <c r="N347" s="1">
        <f>N346*N23-(N220+N215+N209+N193+N170+N154+N131+N49)</f>
        <v>0</v>
      </c>
      <c r="O347" s="1">
        <f>O346*O23-(O220+O215+O209+O193+O170+O154+O131+O49)</f>
        <v>0</v>
      </c>
      <c r="P347" s="1">
        <f>P346*P23-(P220+P215+P209+P193+P170+P154+P131+P49)</f>
        <v>0</v>
      </c>
      <c r="Q347" s="1">
        <f>Q346*Q23-(Q220+Q215+Q209+Q193+Q170+Q154+Q131+Q49)</f>
        <v>0</v>
      </c>
      <c r="R347" s="1">
        <f>R346*R23-(R220+R215+R209+R193+R170+R154+R131+R49)</f>
        <v>0</v>
      </c>
      <c r="S347" s="1">
        <f>S346*S23-(S220+S215+S209+S193+S170+S154+S131+S49)</f>
        <v>0</v>
      </c>
      <c r="T347" s="1">
        <f>T346*T23-(T220+T215+T209+T193+T170+T154+T131+T49)</f>
        <v>0</v>
      </c>
      <c r="U347" s="1">
        <f>U346*U23-(U220+U215+U209+U193+U170+U154+U131+U49)</f>
        <v>0</v>
      </c>
      <c r="V347" s="1">
        <f>V346*V23-(V220+V215+V209+V193+V170+V154+V131+V49)</f>
        <v>0</v>
      </c>
      <c r="W347" s="1">
        <f>W346*W23-(W220+W215+W209+W193+W170+W154+W131+W49)</f>
        <v>-2.930988785010413E-14</v>
      </c>
      <c r="X347" s="1">
        <f>X346*X23-(X220+X215+X209+X193+X170+X154+X131+X49)</f>
        <v>0</v>
      </c>
      <c r="Y347" s="1">
        <f>Y346*Y23-(Y220+Y215+Y209+Y193+Y170+Y154+Y131+Y49)</f>
        <v>0</v>
      </c>
      <c r="Z347" s="1">
        <f>Z346*Z23-(Z220+Z215+Z209+Z193+Z170+Z154+Z131+Z49)</f>
        <v>0</v>
      </c>
    </row>
    <row r="349" spans="2:7" ht="12.75">
      <c r="B349" s="32" t="s">
        <v>233</v>
      </c>
      <c r="C349" s="32"/>
      <c r="D349" s="32"/>
      <c r="E349" s="32"/>
      <c r="F349" s="32"/>
      <c r="G349" s="32"/>
    </row>
    <row r="350" ht="12.75">
      <c r="A350" s="1" t="s">
        <v>234</v>
      </c>
    </row>
    <row r="351" spans="1:26" ht="12.75">
      <c r="A351" s="1" t="s">
        <v>236</v>
      </c>
      <c r="B351" s="1">
        <f>B220+B209</f>
        <v>-0.024469154712723973</v>
      </c>
      <c r="C351" s="1">
        <f>C220+C209</f>
        <v>-0.07600771598650358</v>
      </c>
      <c r="D351" s="1">
        <f>D220+D209</f>
        <v>-0.09657318921877783</v>
      </c>
      <c r="E351" s="1">
        <f>E220+E209</f>
        <v>-0.09344591551289833</v>
      </c>
      <c r="F351" s="1">
        <f>F220+F209</f>
        <v>-0.07984015326297643</v>
      </c>
      <c r="G351" s="1">
        <f>G220+G209</f>
        <v>-0.06424493524007438</v>
      </c>
      <c r="H351" s="1">
        <f>H220+H209</f>
        <v>-0.050212358924017444</v>
      </c>
      <c r="I351" s="1">
        <f>I220+I209</f>
        <v>-0.03865212173791204</v>
      </c>
      <c r="J351" s="1">
        <f>J220+J209</f>
        <v>-0.029394721692897533</v>
      </c>
      <c r="K351" s="1">
        <f>K220+K209</f>
        <v>-0.02191993921645863</v>
      </c>
      <c r="L351" s="1">
        <f>L220+L209</f>
        <v>-0.01563336399308243</v>
      </c>
      <c r="M351" s="1">
        <f>M220+M209</f>
        <v>-0.009935961499428424</v>
      </c>
      <c r="N351" s="1">
        <f>N220+N209</f>
        <v>-0.004199370171943166</v>
      </c>
      <c r="O351" s="1">
        <f>O220+O209</f>
        <v>0.002305570699020857</v>
      </c>
      <c r="P351" s="1">
        <f>P220+P209</f>
        <v>0.010497390169943577</v>
      </c>
      <c r="Q351" s="1">
        <f>Q220+Q209</f>
        <v>0.021539352597564555</v>
      </c>
      <c r="R351" s="1">
        <f>R220+R209</f>
        <v>0.03676945382265739</v>
      </c>
      <c r="S351" s="1">
        <f>S220+S209</f>
        <v>0.05741572073259632</v>
      </c>
      <c r="T351" s="1">
        <f>T220+T209</f>
        <v>0.08404840347029123</v>
      </c>
      <c r="U351" s="1">
        <f>U220+U209</f>
        <v>0.11544673126490279</v>
      </c>
      <c r="V351" s="1">
        <f>V220+V209</f>
        <v>0.14587785056080527</v>
      </c>
      <c r="W351" s="1">
        <f>W220+W209</f>
        <v>0.16061131284306265</v>
      </c>
      <c r="X351" s="1">
        <f>X220+X209</f>
        <v>0.13657008051474917</v>
      </c>
      <c r="Y351" s="1">
        <f>Y220+Y209</f>
        <v>0.0626925070419402</v>
      </c>
      <c r="Z351" s="1">
        <f>Z220+Z209</f>
        <v>-0.03697151093415194</v>
      </c>
    </row>
    <row r="352" spans="1:26" ht="12.75">
      <c r="A352" s="1" t="s">
        <v>235</v>
      </c>
      <c r="B352" s="1">
        <f>SQRT(B105^2+B106^2)</f>
        <v>0.08390903585436715</v>
      </c>
      <c r="C352" s="1">
        <f>SQRT(C105^2+C106^2)</f>
        <v>0.25737447028763843</v>
      </c>
      <c r="D352" s="1">
        <f>SQRT(D105^2+D106^2)</f>
        <v>0.32276832595646315</v>
      </c>
      <c r="E352" s="1">
        <f>SQRT(E105^2+E106^2)</f>
        <v>0.31010509480420734</v>
      </c>
      <c r="F352" s="1">
        <f>SQRT(F105^2+F106^2)</f>
        <v>0.26436279631292514</v>
      </c>
      <c r="G352" s="1">
        <f>SQRT(G105^2+G106^2)</f>
        <v>0.2127521871238327</v>
      </c>
      <c r="H352" s="1">
        <f>SQRT(H105^2+H106^2)</f>
        <v>0.16643629010803812</v>
      </c>
      <c r="I352" s="1">
        <f>SQRT(I105^2+I106^2)</f>
        <v>0.128249071309111</v>
      </c>
      <c r="J352" s="1">
        <f>SQRT(J105^2+J106^2)</f>
        <v>0.09761626202198107</v>
      </c>
      <c r="K352" s="1">
        <f>SQRT(K105^2+K106^2)</f>
        <v>0.07283817911973627</v>
      </c>
      <c r="L352" s="1">
        <f>SQRT(L105^2+L106^2)</f>
        <v>0.05196681366999777</v>
      </c>
      <c r="M352" s="1">
        <f>SQRT(M105^2+M106^2)</f>
        <v>0.03303064112354271</v>
      </c>
      <c r="N352" s="1">
        <f>SQRT(N105^2+N106^2)</f>
        <v>0.013956748033810138</v>
      </c>
      <c r="O352" s="1">
        <f>SQRT(O105^2+O106^2)</f>
        <v>0.007657562888039458</v>
      </c>
      <c r="P352" s="1">
        <f>SQRT(P105^2+P106^2)</f>
        <v>0.03482270452462204</v>
      </c>
      <c r="Q352" s="1">
        <f>SQRT(Q105^2+Q106^2)</f>
        <v>0.07131338048856989</v>
      </c>
      <c r="R352" s="1">
        <f>SQRT(R105^2+R106^2)</f>
        <v>0.12140481421362023</v>
      </c>
      <c r="S352" s="1">
        <f>SQRT(S105^2+S106^2)</f>
        <v>0.18892889709060373</v>
      </c>
      <c r="T352" s="1">
        <f>SQRT(T105^2+T106^2)</f>
        <v>0.27558113811609714</v>
      </c>
      <c r="U352" s="1">
        <f>SQRT(U105^2+U106^2)</f>
        <v>0.3776743376758712</v>
      </c>
      <c r="V352" s="1">
        <f>SQRT(V105^2+V106^2)</f>
        <v>0.47852296212812423</v>
      </c>
      <c r="W352" s="1">
        <f>SQRT(W105^2+W106^2)</f>
        <v>0.5346499666557684</v>
      </c>
      <c r="X352" s="1">
        <f>SQRT(X105^2+X106^2)</f>
        <v>0.46946008989802535</v>
      </c>
      <c r="Y352" s="1">
        <f>SQRT(Y105^2+Y106^2)</f>
        <v>0.2234079675953343</v>
      </c>
      <c r="Z352" s="1">
        <f>SQRT(Z105^2+Z106^2)</f>
        <v>0.13257784168899553</v>
      </c>
    </row>
    <row r="353" spans="1:26" ht="12.75">
      <c r="A353" s="67" t="s">
        <v>237</v>
      </c>
      <c r="B353" s="67">
        <f>B351/B352</f>
        <v>-0.29161525291737034</v>
      </c>
      <c r="C353" s="67">
        <f>C351/C352</f>
        <v>-0.2953195625873783</v>
      </c>
      <c r="D353" s="67">
        <f>D351/D352</f>
        <v>-0.29920280725378295</v>
      </c>
      <c r="E353" s="67">
        <f>E351/E352</f>
        <v>-0.30133627946969965</v>
      </c>
      <c r="F353" s="67">
        <f>F351/F352</f>
        <v>-0.3020097925143369</v>
      </c>
      <c r="G353" s="67">
        <f>G351/G352</f>
        <v>-0.3019707393310158</v>
      </c>
      <c r="H353" s="67">
        <f>H351/H352</f>
        <v>-0.3016911689837793</v>
      </c>
      <c r="I353" s="67">
        <f>I351/I352</f>
        <v>-0.30138324857535354</v>
      </c>
      <c r="J353" s="67">
        <f>J351/J352</f>
        <v>-0.3011252539692462</v>
      </c>
      <c r="K353" s="67">
        <f>K351/K352</f>
        <v>-0.30094024152395643</v>
      </c>
      <c r="L353" s="67">
        <f>L351/L352</f>
        <v>-0.3008336068545243</v>
      </c>
      <c r="M353" s="67">
        <f>M351/M352</f>
        <v>-0.30081043423485143</v>
      </c>
      <c r="N353" s="67">
        <f>N351/N352</f>
        <v>-0.30088457295139365</v>
      </c>
      <c r="O353" s="67">
        <f>O351/O352</f>
        <v>0.30108413508715504</v>
      </c>
      <c r="P353" s="67">
        <f>P351/P352</f>
        <v>0.3014524665228458</v>
      </c>
      <c r="Q353" s="67">
        <f>Q351/Q352</f>
        <v>0.3020380249820983</v>
      </c>
      <c r="R353" s="67">
        <f>R351/R352</f>
        <v>0.3028665218988678</v>
      </c>
      <c r="S353" s="67">
        <f>S351/S352</f>
        <v>0.3039012116027001</v>
      </c>
      <c r="T353" s="67">
        <f>T351/T352</f>
        <v>0.30498605254646716</v>
      </c>
      <c r="U353" s="67">
        <f>U351/U352</f>
        <v>0.30567798695388676</v>
      </c>
      <c r="V353" s="67">
        <f>V351/V352</f>
        <v>0.3048502623824906</v>
      </c>
      <c r="W353" s="67">
        <f>W351/W352</f>
        <v>0.30040460648989703</v>
      </c>
      <c r="X353" s="67">
        <f>X351/X352</f>
        <v>0.2909088194151168</v>
      </c>
      <c r="Y353" s="67">
        <f>Y351/Y352</f>
        <v>0.2806189399453159</v>
      </c>
      <c r="Z353" s="67">
        <f>Z351/Z352</f>
        <v>-0.2788664415044608</v>
      </c>
    </row>
    <row r="354" spans="1:26" ht="12.75">
      <c r="A354" s="1" t="s">
        <v>238</v>
      </c>
      <c r="B354" s="1">
        <f>B105/B352*B353</f>
        <v>0.29161525291737034</v>
      </c>
      <c r="C354" s="1">
        <f>C105/C352*C353</f>
        <v>0.2953195625873783</v>
      </c>
      <c r="D354" s="1">
        <f>D105/D352*D353</f>
        <v>0.29920280725378295</v>
      </c>
      <c r="E354" s="1">
        <f>E105/E352*E353</f>
        <v>0.30133627946969965</v>
      </c>
      <c r="F354" s="1">
        <f>F105/F352*F353</f>
        <v>0.3020097925143369</v>
      </c>
      <c r="G354" s="1">
        <f>G105/G352*G353</f>
        <v>0.3019707393310158</v>
      </c>
      <c r="H354" s="1">
        <f>H105/H352*H353</f>
        <v>0.3016911689837793</v>
      </c>
      <c r="I354" s="1">
        <f>I105/I352*I353</f>
        <v>0.30138324857535354</v>
      </c>
      <c r="J354" s="1">
        <f>J105/J352*J353</f>
        <v>0.3011252539692462</v>
      </c>
      <c r="K354" s="1">
        <f>K105/K352*K353</f>
        <v>0.30094024152395643</v>
      </c>
      <c r="L354" s="1">
        <f>L105/L352*L353</f>
        <v>0.3008336068545243</v>
      </c>
      <c r="M354" s="1">
        <f>M105/M352*M353</f>
        <v>0.30081043423485143</v>
      </c>
      <c r="N354" s="1">
        <f>N105/N352*N353</f>
        <v>0.30088457295139365</v>
      </c>
      <c r="O354" s="1">
        <f>O105/O352*O353</f>
        <v>0.30108413508715504</v>
      </c>
      <c r="P354" s="1">
        <f>P105/P352*P353</f>
        <v>0.3014524665228458</v>
      </c>
      <c r="Q354" s="1">
        <f>Q105/Q352*Q353</f>
        <v>0.3020380249820983</v>
      </c>
      <c r="R354" s="1">
        <f>R105/R352*R353</f>
        <v>0.3028665218988678</v>
      </c>
      <c r="S354" s="1">
        <f>S105/S352*S353</f>
        <v>0.3039012116027001</v>
      </c>
      <c r="T354" s="1">
        <f>T105/T352*T353</f>
        <v>0.30498605254646716</v>
      </c>
      <c r="U354" s="1">
        <f>U105/U352*U353</f>
        <v>0.30567798695388676</v>
      </c>
      <c r="V354" s="1">
        <f>V105/V352*V353</f>
        <v>0.3048502623824906</v>
      </c>
      <c r="W354" s="1">
        <f>W105/W352*W353</f>
        <v>0.30040460648989703</v>
      </c>
      <c r="X354" s="1">
        <f>X105/X352*X353</f>
        <v>0.2909088194151168</v>
      </c>
      <c r="Y354" s="1">
        <f>Y105/Y352*Y353</f>
        <v>0.2806189399453159</v>
      </c>
      <c r="Z354" s="1">
        <f>Z105/Z352*Z353</f>
        <v>0.2788664415044608</v>
      </c>
    </row>
    <row r="355" spans="1:26" ht="12.75">
      <c r="A355" s="1" t="s">
        <v>239</v>
      </c>
      <c r="B355" s="1">
        <f>B106/B352*B353</f>
        <v>0</v>
      </c>
      <c r="C355" s="1">
        <f>C106/C352*C353</f>
        <v>0</v>
      </c>
      <c r="D355" s="1">
        <f>D106/D352*D353</f>
        <v>0</v>
      </c>
      <c r="E355" s="1">
        <f>E106/E352*E353</f>
        <v>0</v>
      </c>
      <c r="F355" s="1">
        <f>F106/F352*F353</f>
        <v>0</v>
      </c>
      <c r="G355" s="1">
        <f>G106/G352*G353</f>
        <v>0</v>
      </c>
      <c r="H355" s="1">
        <f>H106/H352*H353</f>
        <v>0</v>
      </c>
      <c r="I355" s="1">
        <f>I106/I352*I353</f>
        <v>0</v>
      </c>
      <c r="J355" s="1">
        <f>J106/J352*J353</f>
        <v>0</v>
      </c>
      <c r="K355" s="1">
        <f>K106/K352*K353</f>
        <v>0</v>
      </c>
      <c r="L355" s="1">
        <f>L106/L352*L353</f>
        <v>0</v>
      </c>
      <c r="M355" s="1">
        <f>M106/M352*M353</f>
        <v>0</v>
      </c>
      <c r="N355" s="1">
        <f>N106/N352*N353</f>
        <v>0</v>
      </c>
      <c r="O355" s="1">
        <f>O106/O352*O353</f>
        <v>0</v>
      </c>
      <c r="P355" s="1">
        <f>P106/P352*P353</f>
        <v>0</v>
      </c>
      <c r="Q355" s="1">
        <f>Q106/Q352*Q353</f>
        <v>0</v>
      </c>
      <c r="R355" s="1">
        <f>R106/R352*R353</f>
        <v>0</v>
      </c>
      <c r="S355" s="1">
        <f>S106/S352*S353</f>
        <v>0</v>
      </c>
      <c r="T355" s="1">
        <f>T106/T352*T353</f>
        <v>0</v>
      </c>
      <c r="U355" s="1">
        <f>U106/U352*U353</f>
        <v>0</v>
      </c>
      <c r="V355" s="1">
        <f>V106/V352*V353</f>
        <v>0</v>
      </c>
      <c r="W355" s="1">
        <f>W106/W352*W353</f>
        <v>0</v>
      </c>
      <c r="X355" s="1">
        <f>X106/X352*X353</f>
        <v>0</v>
      </c>
      <c r="Y355" s="1">
        <f>Y106/Y352*Y353</f>
        <v>0</v>
      </c>
      <c r="Z355" s="1">
        <f>Z106/Z352*Z353</f>
        <v>0</v>
      </c>
    </row>
    <row r="356" spans="1:26" ht="12.75">
      <c r="A356" s="1" t="s">
        <v>197</v>
      </c>
      <c r="B356" s="1">
        <f>B354*B105+B355*B106-B351</f>
        <v>0</v>
      </c>
      <c r="C356" s="1">
        <f>C354*C105+C355*C106-C351</f>
        <v>0</v>
      </c>
      <c r="D356" s="1">
        <f>D354*D105+D355*D106-D351</f>
        <v>0</v>
      </c>
      <c r="E356" s="1">
        <f>E354*E105+E355*E106-E351</f>
        <v>0</v>
      </c>
      <c r="F356" s="1">
        <f>F354*F105+F355*F106-F351</f>
        <v>0</v>
      </c>
      <c r="G356" s="1">
        <f>G354*G105+G355*G106-G351</f>
        <v>0</v>
      </c>
      <c r="H356" s="1">
        <f>H354*H105+H355*H106-H351</f>
        <v>0</v>
      </c>
      <c r="I356" s="1">
        <f>I354*I105+I355*I106-I351</f>
        <v>0</v>
      </c>
      <c r="J356" s="1">
        <f>J354*J105+J355*J106-J351</f>
        <v>0</v>
      </c>
      <c r="K356" s="1">
        <f>K354*K105+K355*K106-K351</f>
        <v>0</v>
      </c>
      <c r="L356" s="1">
        <f>L354*L105+L355*L106-L351</f>
        <v>0</v>
      </c>
      <c r="M356" s="1">
        <f>M354*M105+M355*M106-M351</f>
        <v>0</v>
      </c>
      <c r="N356" s="1">
        <f>N354*N105+N355*N106-N351</f>
        <v>0</v>
      </c>
      <c r="O356" s="1">
        <f>O354*O105+O355*O106-O351</f>
        <v>0</v>
      </c>
      <c r="P356" s="1">
        <f>P354*P105+P355*P106-P351</f>
        <v>0</v>
      </c>
      <c r="Q356" s="1">
        <f>Q354*Q105+Q355*Q106-Q351</f>
        <v>0</v>
      </c>
      <c r="R356" s="1">
        <f>R354*R105+R355*R106-R351</f>
        <v>0</v>
      </c>
      <c r="S356" s="1">
        <f>S354*S105+S355*S106-S351</f>
        <v>0</v>
      </c>
      <c r="T356" s="1">
        <f>T354*T105+T355*T106-T351</f>
        <v>0</v>
      </c>
      <c r="U356" s="1">
        <f>U354*U105+U355*U106-U351</f>
        <v>0</v>
      </c>
      <c r="V356" s="1">
        <f>V354*V105+V355*V106-V351</f>
        <v>0</v>
      </c>
      <c r="W356" s="1">
        <f>W354*W105+W355*W106-W351</f>
        <v>0</v>
      </c>
      <c r="X356" s="1">
        <f>X354*X105+X355*X106-X351</f>
        <v>0</v>
      </c>
      <c r="Y356" s="1">
        <f>Y354*Y105+Y355*Y106-Y351</f>
        <v>0</v>
      </c>
      <c r="Z356" s="1">
        <f>Z354*Z105+Z355*Z106-Z351</f>
        <v>0</v>
      </c>
    </row>
    <row r="358" ht="12.75">
      <c r="A358" s="1" t="s">
        <v>240</v>
      </c>
    </row>
    <row r="359" spans="1:26" ht="12.75">
      <c r="A359" s="1" t="s">
        <v>241</v>
      </c>
      <c r="B359" s="1">
        <f>B220+B209+B193</f>
        <v>23.525016474297747</v>
      </c>
      <c r="C359" s="1">
        <f>C220+C209+C193</f>
        <v>50.55365204356467</v>
      </c>
      <c r="D359" s="1">
        <f>D220+D209+D193</f>
        <v>38.64297764859074</v>
      </c>
      <c r="E359" s="1">
        <f>E220+E209+E193</f>
        <v>26.322792595668297</v>
      </c>
      <c r="F359" s="1">
        <f>F220+F209+F193</f>
        <v>20.054762747444453</v>
      </c>
      <c r="G359" s="1">
        <f>G220+G209+G193</f>
        <v>16.27363043409747</v>
      </c>
      <c r="H359" s="1">
        <f>H220+H209+H193</f>
        <v>13.223714203014584</v>
      </c>
      <c r="I359" s="1">
        <f>I220+I209+I193</f>
        <v>10.552381812317831</v>
      </c>
      <c r="J359" s="1">
        <f>J220+J209+J193</f>
        <v>8.233869758487682</v>
      </c>
      <c r="K359" s="1">
        <f>K220+K209+K193</f>
        <v>6.234795972307302</v>
      </c>
      <c r="L359" s="1">
        <f>L220+L209+L193</f>
        <v>4.4729711323115815</v>
      </c>
      <c r="M359" s="1">
        <f>M220+M209+M193</f>
        <v>2.8329722184593944</v>
      </c>
      <c r="N359" s="1">
        <f>N220+N209+N193</f>
        <v>1.1798975623741081</v>
      </c>
      <c r="O359" s="1">
        <f>O220+O209+O193</f>
        <v>-0.6283687225300749</v>
      </c>
      <c r="P359" s="1">
        <f>P220+P209+P193</f>
        <v>-2.70845946332488</v>
      </c>
      <c r="Q359" s="1">
        <f>Q220+Q209+Q193</f>
        <v>-5.063017535647134</v>
      </c>
      <c r="R359" s="1">
        <f>R220+R209+R193</f>
        <v>-7.413296802838831</v>
      </c>
      <c r="S359" s="1">
        <f>S220+S209+S193</f>
        <v>-9.005195980200044</v>
      </c>
      <c r="T359" s="1">
        <f>T220+T209+T193</f>
        <v>-8.63748922498808</v>
      </c>
      <c r="U359" s="1">
        <f>U220+U209+U193</f>
        <v>-6.0000227481890605</v>
      </c>
      <c r="V359" s="1">
        <f>V220+V209+V193</f>
        <v>-7.797033956797857</v>
      </c>
      <c r="W359" s="1">
        <f>W220+W209+W193</f>
        <v>-39.050903634817786</v>
      </c>
      <c r="X359" s="1">
        <f>X220+X209+X193</f>
        <v>-113.34942240867899</v>
      </c>
      <c r="Y359" s="1">
        <f>Y220+Y209+Y193</f>
        <v>-104.36642444476934</v>
      </c>
      <c r="Z359" s="1">
        <f>Z220+Z209+Z193</f>
        <v>67.40473635078365</v>
      </c>
    </row>
    <row r="360" spans="1:26" ht="12.75">
      <c r="A360" s="1" t="s">
        <v>242</v>
      </c>
      <c r="B360" s="1">
        <f>SQRT(B87^2+B88^2)</f>
        <v>0.27366373416237366</v>
      </c>
      <c r="C360" s="1">
        <f>SQRT(C87^2+C88^2)</f>
        <v>0.8183057055312938</v>
      </c>
      <c r="D360" s="1">
        <f>SQRT(D87^2+D88^2)</f>
        <v>0.9807162121327271</v>
      </c>
      <c r="E360" s="1">
        <f>SQRT(E87^2+E88^2)</f>
        <v>0.8939431926092034</v>
      </c>
      <c r="F360" s="1">
        <f>SQRT(F87^2+F88^2)</f>
        <v>0.7246125716370474</v>
      </c>
      <c r="G360" s="1">
        <f>SQRT(G87^2+G88^2)</f>
        <v>0.5583150597952872</v>
      </c>
      <c r="H360" s="1">
        <f>SQRT(H87^2+H88^2)</f>
        <v>0.42157700870728987</v>
      </c>
      <c r="I360" s="1">
        <f>SQRT(I87^2+I88^2)</f>
        <v>0.3159356524880195</v>
      </c>
      <c r="J360" s="1">
        <f>SQRT(J87^2+J88^2)</f>
        <v>0.23538832077841954</v>
      </c>
      <c r="K360" s="1">
        <f>SQRT(K87^2+K88^2)</f>
        <v>0.1728421079254014</v>
      </c>
      <c r="L360" s="1">
        <f>SQRT(L87^2+L88^2)</f>
        <v>0.12188766190266419</v>
      </c>
      <c r="M360" s="1">
        <f>SQRT(M87^2+M88^2)</f>
        <v>0.07686870293155422</v>
      </c>
      <c r="N360" s="1">
        <f>SQRT(N87^2+N88^2)</f>
        <v>0.03234133673956398</v>
      </c>
      <c r="O360" s="1">
        <f>SQRT(O87^2+O88^2)</f>
        <v>0.017733462588351522</v>
      </c>
      <c r="P360" s="1">
        <f>SQRT(P87^2+P88^2)</f>
        <v>0.0809302118899129</v>
      </c>
      <c r="Q360" s="1">
        <f>SQRT(Q87^2+Q88^2)</f>
        <v>0.16719322768047776</v>
      </c>
      <c r="R360" s="1">
        <f>SQRT(R87^2+R88^2)</f>
        <v>0.2890642957947178</v>
      </c>
      <c r="S360" s="1">
        <f>SQRT(S87^2+S88^2)</f>
        <v>0.4607830917905227</v>
      </c>
      <c r="T360" s="1">
        <f>SQRT(T87^2+T88^2)</f>
        <v>0.6956897397285335</v>
      </c>
      <c r="U360" s="1">
        <f>SQRT(U87^2+U88^2)</f>
        <v>0.9981906990160112</v>
      </c>
      <c r="V360" s="1">
        <f>SQRT(V87^2+V88^2)</f>
        <v>1.3376900156360279</v>
      </c>
      <c r="W360" s="1">
        <f>SQRT(W87^2+W88^2)</f>
        <v>1.588330347028365</v>
      </c>
      <c r="X360" s="1">
        <f>SQRT(X87^2+X88^2)</f>
        <v>1.4729780035988043</v>
      </c>
      <c r="Y360" s="1">
        <f>SQRT(Y87^2+Y88^2)</f>
        <v>0.7255164785309169</v>
      </c>
      <c r="Z360" s="1">
        <f>SQRT(Z87^2+Z88^2)</f>
        <v>0.4323938042473671</v>
      </c>
    </row>
    <row r="361" spans="1:26" ht="12.75">
      <c r="A361" s="51" t="s">
        <v>243</v>
      </c>
      <c r="B361" s="51">
        <f>B359/B360</f>
        <v>85.96322251577399</v>
      </c>
      <c r="C361" s="51">
        <f>C359/C360</f>
        <v>61.77844258184924</v>
      </c>
      <c r="D361" s="51">
        <f>D359/D360</f>
        <v>39.402813138527904</v>
      </c>
      <c r="E361" s="51">
        <f>E359/E360</f>
        <v>29.445710659576083</v>
      </c>
      <c r="F361" s="51">
        <f>F359/F360</f>
        <v>27.67653161486925</v>
      </c>
      <c r="G361" s="51">
        <f>G359/G360</f>
        <v>29.14775474633335</v>
      </c>
      <c r="H361" s="51">
        <f>H359/H360</f>
        <v>31.367256586319435</v>
      </c>
      <c r="I361" s="51">
        <f>I359/I360</f>
        <v>33.40041470222479</v>
      </c>
      <c r="J361" s="51">
        <f>J359/J360</f>
        <v>34.979941788354715</v>
      </c>
      <c r="K361" s="51">
        <f>K359/K360</f>
        <v>36.07220513069789</v>
      </c>
      <c r="L361" s="51">
        <f>L359/L360</f>
        <v>36.69748900330504</v>
      </c>
      <c r="M361" s="51">
        <f>M359/M360</f>
        <v>36.854690015804515</v>
      </c>
      <c r="N361" s="51">
        <f>N359/N360</f>
        <v>36.48264670924098</v>
      </c>
      <c r="O361" s="51">
        <f>O359/O360</f>
        <v>-35.43406818603085</v>
      </c>
      <c r="P361" s="51">
        <f>P359/P360</f>
        <v>-33.466605363756145</v>
      </c>
      <c r="Q361" s="51">
        <f>Q359/Q360</f>
        <v>-30.282431925550505</v>
      </c>
      <c r="R361" s="51">
        <f>R359/R360</f>
        <v>-25.645840426115665</v>
      </c>
      <c r="S361" s="51">
        <f>S359/S360</f>
        <v>-19.543243102101304</v>
      </c>
      <c r="T361" s="51">
        <f>T359/T360</f>
        <v>-12.415720301349467</v>
      </c>
      <c r="U361" s="51">
        <f>U359/U360</f>
        <v>-6.010898272347876</v>
      </c>
      <c r="V361" s="51">
        <f>V359/V360</f>
        <v>-5.828730023891688</v>
      </c>
      <c r="W361" s="51">
        <f>W359/W360</f>
        <v>-24.586134558140756</v>
      </c>
      <c r="X361" s="51">
        <f>X359/X360</f>
        <v>-76.9525560678719</v>
      </c>
      <c r="Y361" s="51">
        <f>Y359/Y360</f>
        <v>-143.85121156186378</v>
      </c>
      <c r="Z361" s="51">
        <f>Z359/Z360</f>
        <v>155.88737786867603</v>
      </c>
    </row>
    <row r="362" spans="1:26" ht="12.75">
      <c r="A362" s="1" t="s">
        <v>244</v>
      </c>
      <c r="B362" s="1">
        <f>B87/B360*B361</f>
        <v>-34.69771138106862</v>
      </c>
      <c r="C362" s="1">
        <f>C87/C360*C361</f>
        <v>-23.57153154109493</v>
      </c>
      <c r="D362" s="1">
        <f>D87/D360*D361</f>
        <v>-13.540856140137999</v>
      </c>
      <c r="E362" s="1">
        <f>E87/E360*E361</f>
        <v>-8.889938936878313</v>
      </c>
      <c r="F362" s="1">
        <f>F87/F360*F361</f>
        <v>-7.307933763756238</v>
      </c>
      <c r="G362" s="1">
        <f>G87/G360*G361</f>
        <v>-6.790509175959757</v>
      </c>
      <c r="H362" s="1">
        <f>H87/H360*H361</f>
        <v>-6.547418748038663</v>
      </c>
      <c r="I362" s="1">
        <f>I87/I360*I361</f>
        <v>-6.357011674553136</v>
      </c>
      <c r="J362" s="1">
        <f>J87/J360*J361</f>
        <v>-6.176105520220306</v>
      </c>
      <c r="K362" s="1">
        <f>K87/K360*K361</f>
        <v>-6.003443318887082</v>
      </c>
      <c r="L362" s="1">
        <f>L87/L360*L361</f>
        <v>-5.8418473032905895</v>
      </c>
      <c r="M362" s="1">
        <f>M87/M360*M361</f>
        <v>-5.689322012569665</v>
      </c>
      <c r="N362" s="1">
        <f>N87/N360*N361</f>
        <v>-5.536463691172753</v>
      </c>
      <c r="O362" s="1">
        <f>O87/O360*O361</f>
        <v>-5.3638713563735285</v>
      </c>
      <c r="P362" s="1">
        <f>P87/P360*P361</f>
        <v>-5.138734081265909</v>
      </c>
      <c r="Q362" s="1">
        <f>Q87/Q360*Q361</f>
        <v>-4.8126284052330845</v>
      </c>
      <c r="R362" s="1">
        <f>R87/R360*R361</f>
        <v>-4.3225396316467455</v>
      </c>
      <c r="S362" s="1">
        <f>S87/S360*S361</f>
        <v>-3.592859343602328</v>
      </c>
      <c r="T362" s="1">
        <f>T87/T360*T361</f>
        <v>-2.5635551008091877</v>
      </c>
      <c r="U362" s="1">
        <f>U87/U360*U361</f>
        <v>-1.4303063318063332</v>
      </c>
      <c r="V362" s="1">
        <f>V87/V360*V361</f>
        <v>-1.6238010687462143</v>
      </c>
      <c r="W362" s="1">
        <f>W87/W360*W361</f>
        <v>-8.002761847313554</v>
      </c>
      <c r="X362" s="1">
        <f>X87/X360*X361</f>
        <v>-28.495024666920937</v>
      </c>
      <c r="Y362" s="1">
        <f>Y87/Y360*Y361</f>
        <v>-57.522988228955754</v>
      </c>
      <c r="Z362" s="1">
        <f>Z87/Z360*Z361</f>
        <v>-62.921503951836854</v>
      </c>
    </row>
    <row r="363" spans="1:26" ht="12.75">
      <c r="A363" s="3" t="s">
        <v>245</v>
      </c>
      <c r="B363" s="3">
        <f>B88/B360*B361</f>
        <v>-78.64950381415343</v>
      </c>
      <c r="C363" s="3">
        <f>C88/C360*C361</f>
        <v>-57.10480600305031</v>
      </c>
      <c r="D363" s="3">
        <f>D88/D360*D361</f>
        <v>-37.00306606514971</v>
      </c>
      <c r="E363" s="3">
        <f>E88/E360*E361</f>
        <v>-28.0716736577292</v>
      </c>
      <c r="F363" s="3">
        <f>F88/F360*F361</f>
        <v>-26.694278531801693</v>
      </c>
      <c r="G363" s="3">
        <f>G88/G360*G361</f>
        <v>-28.3457332218379</v>
      </c>
      <c r="H363" s="3">
        <f>H88/H360*H361</f>
        <v>-30.676311601785372</v>
      </c>
      <c r="I363" s="3">
        <f>I88/I360*I361</f>
        <v>-32.789878085320616</v>
      </c>
      <c r="J363" s="3">
        <f>J88/J360*J361</f>
        <v>-34.43039424868366</v>
      </c>
      <c r="K363" s="3">
        <f>K88/K360*K361</f>
        <v>-35.5691249724822</v>
      </c>
      <c r="L363" s="3">
        <f>L88/L360*L361</f>
        <v>-36.22952551763176</v>
      </c>
      <c r="M363" s="3">
        <f>M88/M360*M361</f>
        <v>-36.41290693144852</v>
      </c>
      <c r="N363" s="3">
        <f>N88/N360*N361</f>
        <v>-36.06010372569133</v>
      </c>
      <c r="O363" s="3">
        <f>O88/O360*O361</f>
        <v>-35.0257344289104</v>
      </c>
      <c r="P363" s="3">
        <f>P88/P360*P361</f>
        <v>-33.06973067043982</v>
      </c>
      <c r="Q363" s="3">
        <f>Q88/Q360*Q361</f>
        <v>-29.897563298013836</v>
      </c>
      <c r="R363" s="3">
        <f>R88/R360*R361</f>
        <v>-25.278939500988404</v>
      </c>
      <c r="S363" s="3">
        <f>S88/S360*S361</f>
        <v>-19.210146087027024</v>
      </c>
      <c r="T363" s="3">
        <f>T88/T360*T361</f>
        <v>-12.148180762832618</v>
      </c>
      <c r="U363" s="3">
        <f>U88/U360*U361</f>
        <v>-5.838246469421224</v>
      </c>
      <c r="V363" s="3">
        <f>V88/V360*V361</f>
        <v>-5.597978544131359</v>
      </c>
      <c r="W363" s="3">
        <f>W88/W360*W361</f>
        <v>-23.24723242293985</v>
      </c>
      <c r="X363" s="3">
        <f>X88/X360*X361</f>
        <v>-71.48237163532373</v>
      </c>
      <c r="Y363" s="3">
        <f>Y88/Y360*Y361</f>
        <v>-131.8494478298165</v>
      </c>
      <c r="Z363" s="3">
        <f>Z88/Z360*Z361</f>
        <v>-142.624538278693</v>
      </c>
    </row>
    <row r="364" spans="1:26" ht="12.75">
      <c r="A364" s="1" t="s">
        <v>197</v>
      </c>
      <c r="B364" s="1">
        <f>B362*B87+B363*B88-B359</f>
        <v>0</v>
      </c>
      <c r="C364" s="1">
        <f>C362*C87+C363*C88-C359</f>
        <v>0</v>
      </c>
      <c r="D364" s="1">
        <f>D362*D87+D363*D88-D359</f>
        <v>0</v>
      </c>
      <c r="E364" s="1">
        <f>E362*E87+E363*E88-E359</f>
        <v>0</v>
      </c>
      <c r="F364" s="1">
        <f>F362*F87+F363*F88-F359</f>
        <v>0</v>
      </c>
      <c r="G364" s="1">
        <f>G362*G87+G363*G88-G359</f>
        <v>0</v>
      </c>
      <c r="H364" s="1">
        <f>H362*H87+H363*H88-H359</f>
        <v>0</v>
      </c>
      <c r="I364" s="1">
        <f>I362*I87+I363*I88-I359</f>
        <v>0</v>
      </c>
      <c r="J364" s="1">
        <f>J362*J87+J363*J88-J359</f>
        <v>0</v>
      </c>
      <c r="K364" s="1">
        <f>K362*K87+K363*K88-K359</f>
        <v>0</v>
      </c>
      <c r="L364" s="1">
        <f>L362*L87+L363*L88-L359</f>
        <v>0</v>
      </c>
      <c r="M364" s="1">
        <f>M362*M87+M363*M88-M359</f>
        <v>0</v>
      </c>
      <c r="N364" s="1">
        <f>N362*N87+N363*N88-N359</f>
        <v>0</v>
      </c>
      <c r="O364" s="1">
        <f>O362*O87+O363*O88-O359</f>
        <v>0</v>
      </c>
      <c r="P364" s="1">
        <f>P362*P87+P363*P88-P359</f>
        <v>0</v>
      </c>
      <c r="Q364" s="1">
        <f>Q362*Q87+Q363*Q88-Q359</f>
        <v>0</v>
      </c>
      <c r="R364" s="1">
        <f>R362*R87+R363*R88-R359</f>
        <v>0</v>
      </c>
      <c r="S364" s="1">
        <f>S362*S87+S363*S88-S359</f>
        <v>0</v>
      </c>
      <c r="T364" s="1">
        <f>T362*T87+T363*T88-T359</f>
        <v>0</v>
      </c>
      <c r="U364" s="1">
        <f>U362*U87+U363*U88-U359</f>
        <v>0</v>
      </c>
      <c r="V364" s="1">
        <f>V362*V87+V363*V88-V359</f>
        <v>0</v>
      </c>
      <c r="W364" s="1">
        <f>W362*W87+W363*W88-W359</f>
        <v>0</v>
      </c>
      <c r="X364" s="1">
        <f>X362*X87+X363*X88-X359</f>
        <v>0</v>
      </c>
      <c r="Y364" s="1">
        <f>Y362*Y87+Y363*Y88-Y359</f>
        <v>0</v>
      </c>
      <c r="Z364" s="1">
        <f>Z362*Z87+Z363*Z88-Z359</f>
        <v>0</v>
      </c>
    </row>
    <row r="366" ht="12.75">
      <c r="A366" s="1" t="s">
        <v>246</v>
      </c>
    </row>
    <row r="367" spans="1:26" ht="12.75">
      <c r="A367" s="1" t="s">
        <v>247</v>
      </c>
      <c r="B367" s="1">
        <f>B220+B209+B193+B170</f>
        <v>24.85219145442749</v>
      </c>
      <c r="C367" s="1">
        <f>C220+C209+C193+C170</f>
        <v>54.292965360866916</v>
      </c>
      <c r="D367" s="1">
        <f>D220+D209+D193+D170</f>
        <v>42.86438098799338</v>
      </c>
      <c r="E367" s="1">
        <f>E220+E209+E193+E170</f>
        <v>30.05455371280779</v>
      </c>
      <c r="F367" s="1">
        <f>F220+F209+F193+F170</f>
        <v>23.049504106528303</v>
      </c>
      <c r="G367" s="1">
        <f>G220+G209+G193+G170</f>
        <v>18.577308878518288</v>
      </c>
      <c r="H367" s="1">
        <f>H220+H209+H193+H170</f>
        <v>14.964336244322915</v>
      </c>
      <c r="I367" s="1">
        <f>I220+I209+I193+I170</f>
        <v>11.857911488106492</v>
      </c>
      <c r="J367" s="1">
        <f>J220+J209+J193+J170</f>
        <v>9.206996863692527</v>
      </c>
      <c r="K367" s="1">
        <f>K220+K209+K193+K170</f>
        <v>6.9493530999245845</v>
      </c>
      <c r="L367" s="1">
        <f>L220+L209+L193+L170</f>
        <v>4.976663990273002</v>
      </c>
      <c r="M367" s="1">
        <f>M220+M209+M193+M170</f>
        <v>3.1503523464752643</v>
      </c>
      <c r="N367" s="1">
        <f>N220+N209+N193+N170</f>
        <v>1.31323744966458</v>
      </c>
      <c r="O367" s="1">
        <f>O220+O209+O193+O170</f>
        <v>-0.7013128865918363</v>
      </c>
      <c r="P367" s="1">
        <f>P220+P209+P193+P170</f>
        <v>-3.0401420394840852</v>
      </c>
      <c r="Q367" s="1">
        <f>Q220+Q209+Q193+Q170</f>
        <v>-5.744425238241616</v>
      </c>
      <c r="R367" s="1">
        <f>R220+R209+R193+R170</f>
        <v>-8.581949195480874</v>
      </c>
      <c r="S367" s="1">
        <f>S220+S209+S193+S170</f>
        <v>-10.848171729111948</v>
      </c>
      <c r="T367" s="1">
        <f>T220+T209+T193+T170</f>
        <v>-11.38458977591521</v>
      </c>
      <c r="U367" s="1">
        <f>U220+U209+U193+U170</f>
        <v>-9.898639497212214</v>
      </c>
      <c r="V367" s="1">
        <f>V220+V209+V193+V170</f>
        <v>-13.05055523843717</v>
      </c>
      <c r="W367" s="1">
        <f>W220+W209+W193+W170</f>
        <v>-45.651507932118434</v>
      </c>
      <c r="X367" s="1">
        <f>X220+X209+X193+X170</f>
        <v>-120.36302997802312</v>
      </c>
      <c r="Y367" s="1">
        <f>Y220+Y209+Y193+Y170</f>
        <v>-108.3779849735585</v>
      </c>
      <c r="Z367" s="1">
        <f>Z220+Z209+Z193+Z170</f>
        <v>69.85522187410609</v>
      </c>
    </row>
    <row r="368" spans="1:26" ht="12.75">
      <c r="A368" s="1" t="s">
        <v>248</v>
      </c>
      <c r="B368" s="1">
        <f>SQRT(B63^2+B64^2)</f>
        <v>0.13077708475358563</v>
      </c>
      <c r="C368" s="1">
        <f>SQRT(C63^2+C64^2)</f>
        <v>0.45594682695138655</v>
      </c>
      <c r="D368" s="1">
        <f>SQRT(D63^2+D64^2)</f>
        <v>0.7176372662544954</v>
      </c>
      <c r="E368" s="1">
        <f>SQRT(E63^2+E64^2)</f>
        <v>0.9001170774706952</v>
      </c>
      <c r="F368" s="1">
        <f>SQRT(F63^2+F64^2)</f>
        <v>0.9993637054213821</v>
      </c>
      <c r="G368" s="1">
        <f>SQRT(G63^2+G64^2)</f>
        <v>1.0222867234487583</v>
      </c>
      <c r="H368" s="1">
        <f>SQRT(H63^2+H64^2)</f>
        <v>0.9834531201907311</v>
      </c>
      <c r="I368" s="1">
        <f>SQRT(I63^2+I64^2)</f>
        <v>0.9001307532924194</v>
      </c>
      <c r="J368" s="1">
        <f>SQRT(J63^2+J64^2)</f>
        <v>0.7874859323469121</v>
      </c>
      <c r="K368" s="1">
        <f>SQRT(K63^2+K64^2)</f>
        <v>0.655471113061062</v>
      </c>
      <c r="L368" s="1">
        <f>SQRT(L63^2+L64^2)</f>
        <v>0.5076854559916688</v>
      </c>
      <c r="M368" s="1">
        <f>SQRT(M63^2+M64^2)</f>
        <v>0.34152452179945914</v>
      </c>
      <c r="N368" s="1">
        <f>SQRT(N63^2+N64^2)</f>
        <v>0.14893122302692613</v>
      </c>
      <c r="O368" s="1">
        <f>SQRT(O63^2+O64^2)</f>
        <v>0.08209208674841906</v>
      </c>
      <c r="P368" s="1">
        <f>SQRT(P63^2+P64^2)</f>
        <v>0.36362621521448313</v>
      </c>
      <c r="Q368" s="1">
        <f>SQRT(Q63^2+Q64^2)</f>
        <v>0.698832653207792</v>
      </c>
      <c r="R368" s="1">
        <f>SQRT(R63^2+R64^2)</f>
        <v>1.0672729591263441</v>
      </c>
      <c r="S368" s="1">
        <f>SQRT(S63^2+S64^2)</f>
        <v>1.4141744800335343</v>
      </c>
      <c r="T368" s="1">
        <f>SQRT(T63^2+T64^2)</f>
        <v>1.6618388866338436</v>
      </c>
      <c r="U368" s="1">
        <f>SQRT(U63^2+U64^2)</f>
        <v>1.7432666917858193</v>
      </c>
      <c r="V368" s="1">
        <f>SQRT(V63^2+V64^2)</f>
        <v>1.6293874557925647</v>
      </c>
      <c r="W368" s="1">
        <f>SQRT(W63^2+W64^2)</f>
        <v>1.3314444773060452</v>
      </c>
      <c r="X368" s="1">
        <f>SQRT(X63^2+X64^2)</f>
        <v>0.8887208920947354</v>
      </c>
      <c r="Y368" s="1">
        <f>SQRT(Y63^2+Y64^2)</f>
        <v>0.3558017723987845</v>
      </c>
      <c r="Z368" s="1">
        <f>SQRT(Z63^2+Z64^2)</f>
        <v>0.20663023311459988</v>
      </c>
    </row>
    <row r="369" spans="1:26" ht="12.75">
      <c r="A369" s="73" t="s">
        <v>249</v>
      </c>
      <c r="B369" s="73">
        <f>B367/B368</f>
        <v>190.03475648088337</v>
      </c>
      <c r="C369" s="73">
        <f>C367/C368</f>
        <v>119.07740585429204</v>
      </c>
      <c r="D369" s="73">
        <f>D367/D368</f>
        <v>59.7298705120372</v>
      </c>
      <c r="E369" s="73">
        <f>E367/E368</f>
        <v>33.38960504700153</v>
      </c>
      <c r="F369" s="73">
        <f>F367/F368</f>
        <v>23.0641797190438</v>
      </c>
      <c r="G369" s="73">
        <f>G367/G368</f>
        <v>18.17230768276672</v>
      </c>
      <c r="H369" s="73">
        <f>H367/H368</f>
        <v>15.216115478306408</v>
      </c>
      <c r="I369" s="73">
        <f>I367/I368</f>
        <v>13.173543337713618</v>
      </c>
      <c r="J369" s="73">
        <f>J367/J368</f>
        <v>11.691633444489975</v>
      </c>
      <c r="K369" s="73">
        <f>K367/K368</f>
        <v>10.602073777852665</v>
      </c>
      <c r="L369" s="73">
        <f>L367/L368</f>
        <v>9.802652275220327</v>
      </c>
      <c r="M369" s="73">
        <f>M367/M368</f>
        <v>9.22438110703257</v>
      </c>
      <c r="N369" s="73">
        <f>N367/N368</f>
        <v>8.81774434516765</v>
      </c>
      <c r="O369" s="73">
        <f>O367/O368</f>
        <v>-8.543002308384398</v>
      </c>
      <c r="P369" s="73">
        <f>P367/P368</f>
        <v>-8.360623938213235</v>
      </c>
      <c r="Q369" s="73">
        <f>Q367/Q368</f>
        <v>-8.220029805238022</v>
      </c>
      <c r="R369" s="73">
        <f>R367/R368</f>
        <v>-8.04100686904496</v>
      </c>
      <c r="S369" s="73">
        <f>S367/S368</f>
        <v>-7.671027784955295</v>
      </c>
      <c r="T369" s="73">
        <f>T367/T368</f>
        <v>-6.8505977730340595</v>
      </c>
      <c r="U369" s="73">
        <f>U367/U368</f>
        <v>-5.678212945761014</v>
      </c>
      <c r="V369" s="73">
        <f>V367/V368</f>
        <v>-8.00948552294404</v>
      </c>
      <c r="W369" s="73">
        <f>W367/W368</f>
        <v>-34.287203642533115</v>
      </c>
      <c r="X369" s="73">
        <f>X367/X368</f>
        <v>-135.43400526381765</v>
      </c>
      <c r="Y369" s="73">
        <f>Y367/Y368</f>
        <v>-304.60215035715976</v>
      </c>
      <c r="Z369" s="73">
        <f>Z367/Z368</f>
        <v>338.0687367049693</v>
      </c>
    </row>
    <row r="370" spans="1:26" ht="12.75">
      <c r="A370" s="1" t="s">
        <v>250</v>
      </c>
      <c r="B370" s="1">
        <f>B63/B368*B369</f>
        <v>-190.03475648088337</v>
      </c>
      <c r="C370" s="1">
        <f>C63/C368*C369</f>
        <v>-119.07740585429204</v>
      </c>
      <c r="D370" s="1">
        <f>D63/D368*D369</f>
        <v>-59.7298705120372</v>
      </c>
      <c r="E370" s="1">
        <f>E63/E368*E369</f>
        <v>-33.38960504700153</v>
      </c>
      <c r="F370" s="1">
        <f>F63/F368*F369</f>
        <v>-23.0641797190438</v>
      </c>
      <c r="G370" s="1">
        <f>G63/G368*G369</f>
        <v>-18.17230768276672</v>
      </c>
      <c r="H370" s="1">
        <f>H63/H368*H369</f>
        <v>-15.216115478306408</v>
      </c>
      <c r="I370" s="1">
        <f>I63/I368*I369</f>
        <v>-13.173543337713618</v>
      </c>
      <c r="J370" s="1">
        <f>J63/J368*J369</f>
        <v>-11.691633444489975</v>
      </c>
      <c r="K370" s="1">
        <f>K63/K368*K369</f>
        <v>-10.602073777852665</v>
      </c>
      <c r="L370" s="1">
        <f>L63/L368*L369</f>
        <v>-9.802652275220327</v>
      </c>
      <c r="M370" s="1">
        <f>M63/M368*M369</f>
        <v>-9.22438110703257</v>
      </c>
      <c r="N370" s="1">
        <f>N63/N368*N369</f>
        <v>-8.81774434516765</v>
      </c>
      <c r="O370" s="1">
        <f>O63/O368*O369</f>
        <v>-8.543002308384398</v>
      </c>
      <c r="P370" s="1">
        <f>P63/P368*P369</f>
        <v>-8.360623938213235</v>
      </c>
      <c r="Q370" s="1">
        <f>Q63/Q368*Q369</f>
        <v>-8.220029805238022</v>
      </c>
      <c r="R370" s="1">
        <f>R63/R368*R369</f>
        <v>-8.04100686904496</v>
      </c>
      <c r="S370" s="1">
        <f>S63/S368*S369</f>
        <v>-7.671027784955295</v>
      </c>
      <c r="T370" s="1">
        <f>T63/T368*T369</f>
        <v>-6.8505977730340595</v>
      </c>
      <c r="U370" s="1">
        <f>U63/U368*U369</f>
        <v>-5.678212945761014</v>
      </c>
      <c r="V370" s="1">
        <f>V63/V368*V369</f>
        <v>-8.00948552294404</v>
      </c>
      <c r="W370" s="1">
        <f>W63/W368*W369</f>
        <v>-34.287203642533115</v>
      </c>
      <c r="X370" s="1">
        <f>X63/X368*X369</f>
        <v>-135.43400526381765</v>
      </c>
      <c r="Y370" s="1">
        <f>Y63/Y368*Y369</f>
        <v>-304.60215035715976</v>
      </c>
      <c r="Z370" s="1">
        <f>Z63/Z368*Z369</f>
        <v>-338.0687367049693</v>
      </c>
    </row>
    <row r="371" spans="1:26" ht="12.75">
      <c r="A371" s="1" t="s">
        <v>251</v>
      </c>
      <c r="B371" s="1">
        <f>B64/B368*B369</f>
        <v>0</v>
      </c>
      <c r="C371" s="1">
        <f>C64/C368*C369</f>
        <v>0</v>
      </c>
      <c r="D371" s="1">
        <f>D64/D368*D369</f>
        <v>0</v>
      </c>
      <c r="E371" s="1">
        <f>E64/E368*E369</f>
        <v>0</v>
      </c>
      <c r="F371" s="1">
        <f>F64/F368*F369</f>
        <v>0</v>
      </c>
      <c r="G371" s="1">
        <f>G64/G368*G369</f>
        <v>0</v>
      </c>
      <c r="H371" s="1">
        <f>H64/H368*H369</f>
        <v>0</v>
      </c>
      <c r="I371" s="1">
        <f>I64/I368*I369</f>
        <v>0</v>
      </c>
      <c r="J371" s="1">
        <f>J64/J368*J369</f>
        <v>0</v>
      </c>
      <c r="K371" s="1">
        <f>K64/K368*K369</f>
        <v>0</v>
      </c>
      <c r="L371" s="1">
        <f>L64/L368*L369</f>
        <v>0</v>
      </c>
      <c r="M371" s="1">
        <f>M64/M368*M369</f>
        <v>0</v>
      </c>
      <c r="N371" s="1">
        <f>N64/N368*N369</f>
        <v>0</v>
      </c>
      <c r="O371" s="1">
        <f>O64/O368*O369</f>
        <v>0</v>
      </c>
      <c r="P371" s="1">
        <f>P64/P368*P369</f>
        <v>0</v>
      </c>
      <c r="Q371" s="1">
        <f>Q64/Q368*Q369</f>
        <v>0</v>
      </c>
      <c r="R371" s="1">
        <f>R64/R368*R369</f>
        <v>0</v>
      </c>
      <c r="S371" s="1">
        <f>S64/S368*S369</f>
        <v>0</v>
      </c>
      <c r="T371" s="1">
        <f>T64/T368*T369</f>
        <v>0</v>
      </c>
      <c r="U371" s="1">
        <f>U64/U368*U369</f>
        <v>0</v>
      </c>
      <c r="V371" s="1">
        <f>V64/V368*V369</f>
        <v>0</v>
      </c>
      <c r="W371" s="1">
        <f>W64/W368*W369</f>
        <v>0</v>
      </c>
      <c r="X371" s="1">
        <f>X64/X368*X369</f>
        <v>0</v>
      </c>
      <c r="Y371" s="1">
        <f>Y64/Y368*Y369</f>
        <v>0</v>
      </c>
      <c r="Z371" s="1">
        <f>Z64/Z368*Z369</f>
        <v>0</v>
      </c>
    </row>
    <row r="372" spans="1:26" ht="12.75">
      <c r="A372" s="1" t="s">
        <v>197</v>
      </c>
      <c r="B372" s="1">
        <f>B370*B63+B371*B64-B367</f>
        <v>0</v>
      </c>
      <c r="C372" s="1">
        <f>C370*C63+C371*C64-C367</f>
        <v>0</v>
      </c>
      <c r="D372" s="1">
        <f>D370*D63+D371*D64-D367</f>
        <v>0</v>
      </c>
      <c r="E372" s="1">
        <f>E370*E63+E371*E64-E367</f>
        <v>0</v>
      </c>
      <c r="F372" s="1">
        <f>F370*F63+F371*F64-F367</f>
        <v>0</v>
      </c>
      <c r="G372" s="1">
        <f>G370*G63+G371*G64-G367</f>
        <v>0</v>
      </c>
      <c r="H372" s="1">
        <f>H370*H63+H371*H64-H367</f>
        <v>0</v>
      </c>
      <c r="I372" s="1">
        <f>I370*I63+I371*I64-I367</f>
        <v>0</v>
      </c>
      <c r="J372" s="1">
        <f>J370*J63+J371*J64-J367</f>
        <v>0</v>
      </c>
      <c r="K372" s="1">
        <f>K370*K63+K371*K64-K367</f>
        <v>0</v>
      </c>
      <c r="L372" s="1">
        <f>L370*L63+L371*L64-L367</f>
        <v>0</v>
      </c>
      <c r="M372" s="1">
        <f>M370*M63+M371*M64-M367</f>
        <v>0</v>
      </c>
      <c r="N372" s="1">
        <f>N370*N63+N371*N64-N367</f>
        <v>0</v>
      </c>
      <c r="O372" s="1">
        <f>O370*O63+O371*O64-O367</f>
        <v>0</v>
      </c>
      <c r="P372" s="1">
        <f>P370*P63+P371*P64-P367</f>
        <v>0</v>
      </c>
      <c r="Q372" s="1">
        <f>Q370*Q63+Q371*Q64-Q367</f>
        <v>0</v>
      </c>
      <c r="R372" s="1">
        <f>R370*R63+R371*R64-R367</f>
        <v>0</v>
      </c>
      <c r="S372" s="1">
        <f>S370*S63+S371*S64-S367</f>
        <v>0</v>
      </c>
      <c r="T372" s="1">
        <f>T370*T63+T371*T64-T367</f>
        <v>0</v>
      </c>
      <c r="U372" s="1">
        <f>U370*U63+U371*U64-U367</f>
        <v>0</v>
      </c>
      <c r="V372" s="1">
        <f>V370*V63+V371*V64-V367</f>
        <v>0</v>
      </c>
      <c r="W372" s="1">
        <f>W370*W63+W371*W64-W367</f>
        <v>0</v>
      </c>
      <c r="X372" s="1">
        <f>X370*X63+X371*X64-X367</f>
        <v>0</v>
      </c>
      <c r="Y372" s="1">
        <f>Y370*Y63+Y371*Y64-Y367</f>
        <v>0</v>
      </c>
      <c r="Z372" s="1">
        <f>Z370*Z63+Z371*Z64-Z367</f>
        <v>0</v>
      </c>
    </row>
    <row r="374" ht="12.75">
      <c r="A374" s="1" t="s">
        <v>268</v>
      </c>
    </row>
    <row r="375" spans="1:26" ht="12.75">
      <c r="A375" s="1" t="s">
        <v>252</v>
      </c>
      <c r="B375" s="1">
        <f>B215+B220+B209+B193+B170+B154</f>
        <v>24.926310080860823</v>
      </c>
      <c r="C375" s="1">
        <f>C220+C209+C193+C170+C154</f>
        <v>54.55210287263896</v>
      </c>
      <c r="D375" s="1">
        <f>D220+D209+D193+D170+D154</f>
        <v>43.17311920546312</v>
      </c>
      <c r="E375" s="1">
        <f>E220+E209+E193+E170+E154</f>
        <v>30.300017334172182</v>
      </c>
      <c r="F375" s="1">
        <f>F220+F209+F193+F170+F154</f>
        <v>23.166434963534456</v>
      </c>
      <c r="G375" s="1">
        <f>G220+G209+G193+G170+G154</f>
        <v>18.55791138990465</v>
      </c>
      <c r="H375" s="1">
        <f>H220+H209+H193+H170+H154</f>
        <v>14.841459582570447</v>
      </c>
      <c r="I375" s="1">
        <f>I220+I209+I193+I170+I154</f>
        <v>11.677787379075848</v>
      </c>
      <c r="J375" s="1">
        <f>J220+J209+J193+J170+J154</f>
        <v>9.008857318557908</v>
      </c>
      <c r="K375" s="1">
        <f>K220+K209+K193+K170+K154</f>
        <v>6.7585795258343</v>
      </c>
      <c r="L375" s="1">
        <f>L220+L209+L193+L170+L154</f>
        <v>4.808390121177392</v>
      </c>
      <c r="M375" s="1">
        <f>M220+M209+M193+M170+M154</f>
        <v>3.018612562233279</v>
      </c>
      <c r="N375" s="1">
        <f>N220+N209+N193+N170+N154</f>
        <v>1.2438733603417933</v>
      </c>
      <c r="O375" s="1">
        <f>O220+O209+O193+O170+O154</f>
        <v>-0.6537623281624159</v>
      </c>
      <c r="P375" s="1">
        <f>P220+P209+P193+P170+P154</f>
        <v>-2.7780153746969756</v>
      </c>
      <c r="Q375" s="1">
        <f>Q220+Q209+Q193+Q170+Q154</f>
        <v>-5.146709118158154</v>
      </c>
      <c r="R375" s="1">
        <f>R220+R209+R193+R170+R154</f>
        <v>-7.615534152292273</v>
      </c>
      <c r="S375" s="1">
        <f>S220+S209+S193+S170+S154</f>
        <v>-9.74457139889735</v>
      </c>
      <c r="T375" s="1">
        <f>T220+T209+T193+T170+T154</f>
        <v>-10.644262756124954</v>
      </c>
      <c r="U375" s="1">
        <f>U220+U209+U193+U170+U154</f>
        <v>-9.970737414251012</v>
      </c>
      <c r="V375" s="1">
        <f>V220+V209+V193+V170+V154</f>
        <v>-13.986538534653473</v>
      </c>
      <c r="W375" s="1">
        <f>W220+W209+W193+W170+W154</f>
        <v>-47.06056032251815</v>
      </c>
      <c r="X375" s="1">
        <f>X220+X209+X193+X170+X154</f>
        <v>-121.63149431408307</v>
      </c>
      <c r="Y375" s="1">
        <f>Y220+Y209+Y193+Y170+Y154</f>
        <v>-108.96196096181893</v>
      </c>
      <c r="Z375" s="1">
        <f>Z220+Z209+Z193+Z170+Z154</f>
        <v>70.2024063044067</v>
      </c>
    </row>
    <row r="376" spans="1:26" ht="12.75">
      <c r="A376" s="1" t="s">
        <v>253</v>
      </c>
      <c r="B376" s="1">
        <f>SQRT(B63^2+B64^2)</f>
        <v>0.13077708475358563</v>
      </c>
      <c r="C376" s="1">
        <f>SQRT(C63^2+C64^2)</f>
        <v>0.45594682695138655</v>
      </c>
      <c r="D376" s="1">
        <f>SQRT(D63^2+D64^2)</f>
        <v>0.7176372662544954</v>
      </c>
      <c r="E376" s="1">
        <f>SQRT(E63^2+E64^2)</f>
        <v>0.9001170774706952</v>
      </c>
      <c r="F376" s="1">
        <f>SQRT(F63^2+F64^2)</f>
        <v>0.9993637054213821</v>
      </c>
      <c r="G376" s="1">
        <f>SQRT(G63^2+G64^2)</f>
        <v>1.0222867234487583</v>
      </c>
      <c r="H376" s="1">
        <f>SQRT(H63^2+H64^2)</f>
        <v>0.9834531201907311</v>
      </c>
      <c r="I376" s="1">
        <f>SQRT(I63^2+I64^2)</f>
        <v>0.9001307532924194</v>
      </c>
      <c r="J376" s="1">
        <f>SQRT(J63^2+J64^2)</f>
        <v>0.7874859323469121</v>
      </c>
      <c r="K376" s="1">
        <f>SQRT(K63^2+K64^2)</f>
        <v>0.655471113061062</v>
      </c>
      <c r="L376" s="1">
        <f>SQRT(L63^2+L64^2)</f>
        <v>0.5076854559916688</v>
      </c>
      <c r="M376" s="1">
        <f>SQRT(M63^2+M64^2)</f>
        <v>0.34152452179945914</v>
      </c>
      <c r="N376" s="1">
        <f>SQRT(N63^2+N64^2)</f>
        <v>0.14893122302692613</v>
      </c>
      <c r="O376" s="1">
        <f>SQRT(O63^2+O64^2)</f>
        <v>0.08209208674841906</v>
      </c>
      <c r="P376" s="1">
        <f>SQRT(P63^2+P64^2)</f>
        <v>0.36362621521448313</v>
      </c>
      <c r="Q376" s="1">
        <f>SQRT(Q63^2+Q64^2)</f>
        <v>0.698832653207792</v>
      </c>
      <c r="R376" s="1">
        <f>SQRT(R63^2+R64^2)</f>
        <v>1.0672729591263441</v>
      </c>
      <c r="S376" s="1">
        <f>SQRT(S63^2+S64^2)</f>
        <v>1.4141744800335343</v>
      </c>
      <c r="T376" s="1">
        <f>SQRT(T63^2+T64^2)</f>
        <v>1.6618388866338436</v>
      </c>
      <c r="U376" s="1">
        <f>SQRT(U63^2+U64^2)</f>
        <v>1.7432666917858193</v>
      </c>
      <c r="V376" s="1">
        <f>SQRT(V63^2+V64^2)</f>
        <v>1.6293874557925647</v>
      </c>
      <c r="W376" s="1">
        <f>SQRT(W63^2+W64^2)</f>
        <v>1.3314444773060452</v>
      </c>
      <c r="X376" s="1">
        <f>SQRT(X63^2+X64^2)</f>
        <v>0.8887208920947354</v>
      </c>
      <c r="Y376" s="1">
        <f>SQRT(Y63^2+Y64^2)</f>
        <v>0.3558017723987845</v>
      </c>
      <c r="Z376" s="1">
        <f>SQRT(Z63^2+Z64^2)</f>
        <v>0.20663023311459988</v>
      </c>
    </row>
    <row r="377" spans="1:26" ht="12.75">
      <c r="A377" s="1" t="s">
        <v>254</v>
      </c>
      <c r="B377" s="1">
        <f>B375/B376</f>
        <v>190.60151193787334</v>
      </c>
      <c r="C377" s="1">
        <f>C375/C376</f>
        <v>119.64575614527821</v>
      </c>
      <c r="D377" s="1">
        <f>D375/D376</f>
        <v>60.160085374039994</v>
      </c>
      <c r="E377" s="1">
        <f>E375/E376</f>
        <v>33.662306929354585</v>
      </c>
      <c r="F377" s="1">
        <f>F375/F376</f>
        <v>23.181185025892372</v>
      </c>
      <c r="G377" s="1">
        <f>G375/G376</f>
        <v>18.153333075967367</v>
      </c>
      <c r="H377" s="1">
        <f>H375/H376</f>
        <v>15.09117138160291</v>
      </c>
      <c r="I377" s="1">
        <f>I375/I376</f>
        <v>12.973434510888403</v>
      </c>
      <c r="J377" s="1">
        <f>J375/J376</f>
        <v>11.440023178203552</v>
      </c>
      <c r="K377" s="1">
        <f>K375/K376</f>
        <v>10.311025751038228</v>
      </c>
      <c r="L377" s="1">
        <f>L375/L376</f>
        <v>9.471199271968702</v>
      </c>
      <c r="M377" s="1">
        <f>M375/M376</f>
        <v>8.83864076971254</v>
      </c>
      <c r="N377" s="1">
        <f>N375/N376</f>
        <v>8.3519985605497</v>
      </c>
      <c r="O377" s="1">
        <f>O375/O376</f>
        <v>-7.963767934977072</v>
      </c>
      <c r="P377" s="1">
        <f>P375/P376</f>
        <v>-7.639755491936622</v>
      </c>
      <c r="Q377" s="1">
        <f>Q375/Q376</f>
        <v>-7.364723291811929</v>
      </c>
      <c r="R377" s="1">
        <f>R375/R376</f>
        <v>-7.135507451183108</v>
      </c>
      <c r="S377" s="1">
        <f>S375/S376</f>
        <v>-6.890642941503425</v>
      </c>
      <c r="T377" s="1">
        <f>T375/T376</f>
        <v>-6.405111134260169</v>
      </c>
      <c r="U377" s="1">
        <f>U375/U376</f>
        <v>-5.719570884496676</v>
      </c>
      <c r="V377" s="1">
        <f>V375/V376</f>
        <v>-8.583924274690183</v>
      </c>
      <c r="W377" s="1">
        <f>W375/W376</f>
        <v>-35.34549215130421</v>
      </c>
      <c r="X377" s="1">
        <f>X375/X376</f>
        <v>-136.86129739495024</v>
      </c>
      <c r="Y377" s="1">
        <f>Y375/Y376</f>
        <v>-306.24344625156556</v>
      </c>
      <c r="Z377" s="1">
        <f>Z375/Z376</f>
        <v>339.74895757617185</v>
      </c>
    </row>
    <row r="378" spans="1:26" ht="12.75">
      <c r="A378" s="1" t="s">
        <v>255</v>
      </c>
      <c r="B378" s="1">
        <f>B63/B376*B377</f>
        <v>-190.60151193787334</v>
      </c>
      <c r="C378" s="1">
        <f>C63/C376*C377</f>
        <v>-119.64575614527821</v>
      </c>
      <c r="D378" s="1">
        <f>D63/D376*D377</f>
        <v>-60.160085374039994</v>
      </c>
      <c r="E378" s="1">
        <f>E63/E376*E377</f>
        <v>-33.662306929354585</v>
      </c>
      <c r="F378" s="1">
        <f>F63/F376*F377</f>
        <v>-23.181185025892372</v>
      </c>
      <c r="G378" s="1">
        <f>G63/G376*G377</f>
        <v>-18.153333075967367</v>
      </c>
      <c r="H378" s="1">
        <f>H63/H376*H377</f>
        <v>-15.09117138160291</v>
      </c>
      <c r="I378" s="1">
        <f>I63/I376*I377</f>
        <v>-12.973434510888403</v>
      </c>
      <c r="J378" s="1">
        <f>J63/J376*J377</f>
        <v>-11.440023178203552</v>
      </c>
      <c r="K378" s="1">
        <f>K63/K376*K377</f>
        <v>-10.311025751038228</v>
      </c>
      <c r="L378" s="1">
        <f>L63/L376*L377</f>
        <v>-9.471199271968702</v>
      </c>
      <c r="M378" s="1">
        <f>M63/M376*M377</f>
        <v>-8.83864076971254</v>
      </c>
      <c r="N378" s="1">
        <f>N63/N376*N377</f>
        <v>-8.3519985605497</v>
      </c>
      <c r="O378" s="1">
        <f>O63/O376*O377</f>
        <v>-7.963767934977072</v>
      </c>
      <c r="P378" s="1">
        <f>P63/P376*P377</f>
        <v>-7.639755491936622</v>
      </c>
      <c r="Q378" s="1">
        <f>Q63/Q376*Q377</f>
        <v>-7.364723291811929</v>
      </c>
      <c r="R378" s="1">
        <f>R63/R376*R377</f>
        <v>-7.135507451183108</v>
      </c>
      <c r="S378" s="1">
        <f>S63/S376*S377</f>
        <v>-6.890642941503425</v>
      </c>
      <c r="T378" s="1">
        <f>T63/T376*T377</f>
        <v>-6.405111134260169</v>
      </c>
      <c r="U378" s="1">
        <f>U63/U376*U377</f>
        <v>-5.719570884496676</v>
      </c>
      <c r="V378" s="1">
        <f>V63/V376*V377</f>
        <v>-8.583924274690183</v>
      </c>
      <c r="W378" s="1">
        <f>W63/W376*W377</f>
        <v>-35.34549215130421</v>
      </c>
      <c r="X378" s="1">
        <f>X63/X376*X377</f>
        <v>-136.86129739495024</v>
      </c>
      <c r="Y378" s="1">
        <f>Y63/Y376*Y377</f>
        <v>-306.24344625156556</v>
      </c>
      <c r="Z378" s="1">
        <f>Z63/Z376*Z377</f>
        <v>-339.74895757617185</v>
      </c>
    </row>
    <row r="379" spans="1:26" ht="12.75">
      <c r="A379" s="1" t="s">
        <v>256</v>
      </c>
      <c r="B379" s="1">
        <f>B64/B376*B377</f>
        <v>0</v>
      </c>
      <c r="C379" s="1">
        <f>C64/C376*C377</f>
        <v>0</v>
      </c>
      <c r="D379" s="1">
        <f>D64/D376*D377</f>
        <v>0</v>
      </c>
      <c r="E379" s="1">
        <f>E64/E376*E377</f>
        <v>0</v>
      </c>
      <c r="F379" s="1">
        <f>F64/F376*F377</f>
        <v>0</v>
      </c>
      <c r="G379" s="1">
        <f>G64/G376*G377</f>
        <v>0</v>
      </c>
      <c r="H379" s="1">
        <f>H64/H376*H377</f>
        <v>0</v>
      </c>
      <c r="I379" s="1">
        <f>I64/I376*I377</f>
        <v>0</v>
      </c>
      <c r="J379" s="1">
        <f>J64/J376*J377</f>
        <v>0</v>
      </c>
      <c r="K379" s="1">
        <f>K64/K376*K377</f>
        <v>0</v>
      </c>
      <c r="L379" s="1">
        <f>L64/L376*L377</f>
        <v>0</v>
      </c>
      <c r="M379" s="1">
        <f>M64/M376*M377</f>
        <v>0</v>
      </c>
      <c r="N379" s="1">
        <f>N64/N376*N377</f>
        <v>0</v>
      </c>
      <c r="O379" s="1">
        <f>O64/O376*O377</f>
        <v>0</v>
      </c>
      <c r="P379" s="1">
        <f>P64/P376*P377</f>
        <v>0</v>
      </c>
      <c r="Q379" s="1">
        <f>Q64/Q376*Q377</f>
        <v>0</v>
      </c>
      <c r="R379" s="1">
        <f>R64/R376*R377</f>
        <v>0</v>
      </c>
      <c r="S379" s="1">
        <f>S64/S376*S377</f>
        <v>0</v>
      </c>
      <c r="T379" s="1">
        <f>T64/T376*T377</f>
        <v>0</v>
      </c>
      <c r="U379" s="1">
        <f>U64/U376*U377</f>
        <v>0</v>
      </c>
      <c r="V379" s="1">
        <f>V64/V376*V377</f>
        <v>0</v>
      </c>
      <c r="W379" s="1">
        <f>W64/W376*W377</f>
        <v>0</v>
      </c>
      <c r="X379" s="1">
        <f>X64/X376*X377</f>
        <v>0</v>
      </c>
      <c r="Y379" s="1">
        <f>Y64/Y376*Y377</f>
        <v>0</v>
      </c>
      <c r="Z379" s="1">
        <f>Z64/Z376*Z377</f>
        <v>0</v>
      </c>
    </row>
    <row r="380" spans="1:26" ht="12.75">
      <c r="A380" s="1" t="s">
        <v>197</v>
      </c>
      <c r="B380" s="1">
        <f>B378*B63+B379*B64-B375</f>
        <v>0</v>
      </c>
      <c r="C380" s="1">
        <f>C378*C63+C379*C64-C375</f>
        <v>0</v>
      </c>
      <c r="D380" s="1">
        <f>D378*D63+D379*D64-D375</f>
        <v>0</v>
      </c>
      <c r="E380" s="1">
        <f>E378*E63+E379*E64-E375</f>
        <v>0</v>
      </c>
      <c r="F380" s="1">
        <f>F378*F63+F379*F64-F375</f>
        <v>0</v>
      </c>
      <c r="G380" s="1">
        <f>G378*G63+G379*G64-G375</f>
        <v>0</v>
      </c>
      <c r="H380" s="1">
        <f>H378*H63+H379*H64-H375</f>
        <v>0</v>
      </c>
      <c r="I380" s="1">
        <f>I378*I63+I379*I64-I375</f>
        <v>0</v>
      </c>
      <c r="J380" s="1">
        <f>J378*J63+J379*J64-J375</f>
        <v>0</v>
      </c>
      <c r="K380" s="1">
        <f>K378*K63+K379*K64-K375</f>
        <v>0</v>
      </c>
      <c r="L380" s="1">
        <f>L378*L63+L379*L64-L375</f>
        <v>0</v>
      </c>
      <c r="M380" s="1">
        <f>M378*M63+M379*M64-M375</f>
        <v>0</v>
      </c>
      <c r="N380" s="1">
        <f>N378*N63+N379*N64-N375</f>
        <v>0</v>
      </c>
      <c r="O380" s="1">
        <f>O378*O63+O379*O64-O375</f>
        <v>0</v>
      </c>
      <c r="P380" s="1">
        <f>P378*P63+P379*P64-P375</f>
        <v>0</v>
      </c>
      <c r="Q380" s="1">
        <f>Q378*Q63+Q379*Q64-Q375</f>
        <v>0</v>
      </c>
      <c r="R380" s="1">
        <f>R378*R63+R379*R64-R375</f>
        <v>0</v>
      </c>
      <c r="S380" s="1">
        <f>S378*S63+S379*S64-S375</f>
        <v>0</v>
      </c>
      <c r="T380" s="1">
        <f>T378*T63+T379*T64-T375</f>
        <v>0</v>
      </c>
      <c r="U380" s="1">
        <f>U378*U63+U379*U64-U375</f>
        <v>0</v>
      </c>
      <c r="V380" s="1">
        <f>V378*V63+V379*V64-V375</f>
        <v>0</v>
      </c>
      <c r="W380" s="1">
        <f>W378*W63+W379*W64-W375</f>
        <v>0</v>
      </c>
      <c r="X380" s="1">
        <f>X378*X63+X379*X64-X375</f>
        <v>0</v>
      </c>
      <c r="Y380" s="1">
        <f>Y378*Y63+Y379*Y64-Y375</f>
        <v>0</v>
      </c>
      <c r="Z380" s="1">
        <f>Z378*Z63+Z379*Z64-Z375</f>
        <v>0</v>
      </c>
    </row>
    <row r="382" ht="12.75">
      <c r="A382" s="1" t="s">
        <v>159</v>
      </c>
    </row>
    <row r="383" spans="1:26" ht="12.75">
      <c r="A383" s="1" t="s">
        <v>257</v>
      </c>
      <c r="B383" s="1">
        <f>B215+B220+B209+B193+B170+B154+B131</f>
        <v>32.16488164106475</v>
      </c>
      <c r="C383" s="1">
        <f>C220+C209+C193+C170+C154+C131</f>
        <v>61.3143169371457</v>
      </c>
      <c r="D383" s="1">
        <f>D220+D209+D193+D170+D154+D131</f>
        <v>49.03388467499312</v>
      </c>
      <c r="E383" s="1">
        <f>E220+E209+E193+E170+E154+E131</f>
        <v>34.77207604207732</v>
      </c>
      <c r="F383" s="1">
        <f>F220+F209+F193+F170+F154+F131</f>
        <v>25.823970138194916</v>
      </c>
      <c r="G383" s="1">
        <f>G220+G209+G193+G170+G154+G131</f>
        <v>19.095988069575377</v>
      </c>
      <c r="H383" s="1">
        <f>H220+H209+H193+H170+H154+H131</f>
        <v>13.06346356806281</v>
      </c>
      <c r="I383" s="1">
        <f>I220+I209+I193+I170+I154+I131</f>
        <v>7.456528492950553</v>
      </c>
      <c r="J383" s="1">
        <f>J220+J209+J193+J170+J154+J131</f>
        <v>2.276868373742783</v>
      </c>
      <c r="K383" s="1">
        <f>K220+K209+K193+K170+K154+K131</f>
        <v>-2.45025895000477</v>
      </c>
      <c r="L383" s="1">
        <f>L220+L209+L193+L170+L154+L131</f>
        <v>-6.660352616273275</v>
      </c>
      <c r="M383" s="1">
        <f>M220+M209+M193+M170+M154+M131</f>
        <v>-10.205271772985826</v>
      </c>
      <c r="N383" s="1">
        <f>N220+N209+N193+N170+N154+N131</f>
        <v>-12.819559918934795</v>
      </c>
      <c r="O383" s="1">
        <f>O220+O209+O193+O170+O154+O131</f>
        <v>-14.092149201540064</v>
      </c>
      <c r="P383" s="1">
        <f>P220+P209+P193+P170+P154+P131</f>
        <v>-13.485066759254158</v>
      </c>
      <c r="Q383" s="1">
        <f>Q220+Q209+Q193+Q170+Q154+Q131</f>
        <v>-10.570432090938745</v>
      </c>
      <c r="R383" s="1">
        <f>R220+R209+R193+R170+R154+R131</f>
        <v>-5.67689743079271</v>
      </c>
      <c r="S383" s="1">
        <f>S220+S209+S193+S170+S154+S131</f>
        <v>-0.413237194225486</v>
      </c>
      <c r="T383" s="1">
        <f>T220+T209+T193+T170+T154+T131</f>
        <v>3.3302519013505663</v>
      </c>
      <c r="U383" s="1">
        <f>U220+U209+U193+U170+U154+U131</f>
        <v>4.591009052079645</v>
      </c>
      <c r="V383" s="1">
        <f>V220+V209+V193+V170+V154+V131</f>
        <v>-1.8240978126641885</v>
      </c>
      <c r="W383" s="1">
        <f>W220+W209+W193+W170+W154+W131</f>
        <v>-38.0214727469982</v>
      </c>
      <c r="X383" s="1">
        <f>X220+X209+X193+X170+X154+X131</f>
        <v>-114.48654702358469</v>
      </c>
      <c r="Y383" s="1">
        <f>Y220+Y209+Y193+Y170+Y154+Y131</f>
        <v>-101.6109054981757</v>
      </c>
      <c r="Z383" s="1">
        <f>Z220+Z209+Z193+Z170+Z154+Z131</f>
        <v>79.53313290288554</v>
      </c>
    </row>
    <row r="384" spans="1:26" ht="12.75">
      <c r="A384" s="1" t="s">
        <v>258</v>
      </c>
      <c r="B384" s="1">
        <f>SQRT(B31^2+B32^2)</f>
        <v>1</v>
      </c>
      <c r="C384" s="1">
        <f>SQRT(C31^2+C32^2)</f>
        <v>1</v>
      </c>
      <c r="D384" s="1">
        <f>SQRT(D31^2+D32^2)</f>
        <v>1.0026179938779916</v>
      </c>
      <c r="E384" s="1">
        <f>SQRT(E31^2+E32^2)</f>
        <v>1.0078539816339744</v>
      </c>
      <c r="F384" s="1">
        <f>SQRT(F31^2+F32^2)</f>
        <v>1.0156874552818955</v>
      </c>
      <c r="G384" s="1">
        <f>SQRT(G31^2+G32^2)</f>
        <v>1.026077825020762</v>
      </c>
      <c r="H384" s="1">
        <f>SQRT(H31^2+H32^2)</f>
        <v>1.0389656177387734</v>
      </c>
      <c r="I384" s="1">
        <f>SQRT(I31^2+I32^2)</f>
        <v>1.0542743622461712</v>
      </c>
      <c r="J384" s="1">
        <f>SQRT(J31^2+J32^2)</f>
        <v>1.071913018264284</v>
      </c>
      <c r="K384" s="1">
        <f>SQRT(K31^2+K32^2)</f>
        <v>1.091778768370651</v>
      </c>
      <c r="L384" s="1">
        <f>SQRT(L31^2+L32^2)</f>
        <v>1.1137599781334324</v>
      </c>
      <c r="M384" s="1">
        <f>SQRT(M31^2+M32^2)</f>
        <v>1.137739139057202</v>
      </c>
      <c r="N384" s="1">
        <f>SQRT(N31^2+N32^2)</f>
        <v>1.1635956370669163</v>
      </c>
      <c r="O384" s="1">
        <f>SQRT(O31^2+O32^2)</f>
        <v>1.1912082289673154</v>
      </c>
      <c r="P384" s="1">
        <f>SQRT(P31^2+P32^2)</f>
        <v>1.220457153017666</v>
      </c>
      <c r="Q384" s="1">
        <f>SQRT(Q31^2+Q32^2)</f>
        <v>1.2512258409771633</v>
      </c>
      <c r="R384" s="1">
        <f>SQRT(R31^2+R32^2)</f>
        <v>1.2834022333009534</v>
      </c>
      <c r="S384" s="1">
        <f>SQRT(S31^2+S32^2)</f>
        <v>1.3168797244748498</v>
      </c>
      <c r="T384" s="1">
        <f>SQRT(T31^2+T32^2)</f>
        <v>1.3515577815726507</v>
      </c>
      <c r="U384" s="1">
        <f>SQRT(U31^2+U32^2)</f>
        <v>1.3873422871186214</v>
      </c>
      <c r="V384" s="1">
        <f>SQRT(V31^2+V32^2)</f>
        <v>1.4241456590203092</v>
      </c>
      <c r="W384" s="1">
        <f>SQRT(W31^2+W32^2)</f>
        <v>1.4618867976318743</v>
      </c>
      <c r="X384" s="1">
        <f>SQRT(X31^2+X32^2)</f>
        <v>1.5004909046553383</v>
      </c>
      <c r="Y384" s="1">
        <f>SQRT(Y31^2+Y32^2)</f>
        <v>1.5398892119723708</v>
      </c>
      <c r="Z384" s="1">
        <f>SQRT(Z31^2+Z32^2)</f>
        <v>1.580018651615749</v>
      </c>
    </row>
    <row r="385" spans="1:26" ht="12.75">
      <c r="A385" s="1" t="s">
        <v>259</v>
      </c>
      <c r="B385" s="1">
        <f>B383/B384</f>
        <v>32.16488164106475</v>
      </c>
      <c r="C385" s="1">
        <f>C383/C384</f>
        <v>61.3143169371457</v>
      </c>
      <c r="D385" s="1">
        <f>D383/D384</f>
        <v>48.90584946050753</v>
      </c>
      <c r="E385" s="1">
        <f>E383/E384</f>
        <v>34.50110499707844</v>
      </c>
      <c r="F385" s="1">
        <f>F383/F384</f>
        <v>25.42511478693777</v>
      </c>
      <c r="G385" s="1">
        <f>G383/G384</f>
        <v>18.61066247015813</v>
      </c>
      <c r="H385" s="1">
        <f>H383/H384</f>
        <v>12.573528271796334</v>
      </c>
      <c r="I385" s="1">
        <f>I383/I384</f>
        <v>7.072664156476439</v>
      </c>
      <c r="J385" s="1">
        <f>J383/J384</f>
        <v>2.1241167286405815</v>
      </c>
      <c r="K385" s="1">
        <f>K383/K384</f>
        <v>-2.244281553177195</v>
      </c>
      <c r="L385" s="1">
        <f>L383/L384</f>
        <v>-5.980061006892583</v>
      </c>
      <c r="M385" s="1">
        <f>M383/M384</f>
        <v>-8.969781756336975</v>
      </c>
      <c r="N385" s="1">
        <f>N383/N384</f>
        <v>-11.017194900497522</v>
      </c>
      <c r="O385" s="1">
        <f>O383/O384</f>
        <v>-11.83013083594701</v>
      </c>
      <c r="P385" s="1">
        <f>P383/P384</f>
        <v>-11.049193104330934</v>
      </c>
      <c r="Q385" s="1">
        <f>Q383/Q384</f>
        <v>-8.448060889378379</v>
      </c>
      <c r="R385" s="1">
        <f>R383/R384</f>
        <v>-4.423318959163364</v>
      </c>
      <c r="S385" s="1">
        <f>S383/S384</f>
        <v>-0.31380025566896647</v>
      </c>
      <c r="T385" s="1">
        <f>T383/T384</f>
        <v>2.4640100088621733</v>
      </c>
      <c r="U385" s="1">
        <f>U383/U384</f>
        <v>3.30921150080038</v>
      </c>
      <c r="V385" s="1">
        <f>V383/V384</f>
        <v>-1.2808365500471435</v>
      </c>
      <c r="W385" s="1">
        <f>W383/W384</f>
        <v>-26.00849313954376</v>
      </c>
      <c r="X385" s="1">
        <f>X383/X384</f>
        <v>-76.29939419718254</v>
      </c>
      <c r="Y385" s="1">
        <f>Y383/Y384</f>
        <v>-65.98585450704412</v>
      </c>
      <c r="Z385" s="1">
        <f>Z383/Z384</f>
        <v>50.33683167066025</v>
      </c>
    </row>
    <row r="386" spans="1:26" ht="12.75">
      <c r="A386" s="1" t="s">
        <v>260</v>
      </c>
      <c r="B386" s="1">
        <f>B31/B384*B385</f>
        <v>-11.001037428930138</v>
      </c>
      <c r="C386" s="1">
        <f>C31/C384*C385</f>
        <v>-35.168447406106615</v>
      </c>
      <c r="D386" s="1">
        <f>D31/D384*D385</f>
        <v>-37.464054215235066</v>
      </c>
      <c r="E386" s="1">
        <f>E31/E384*E385</f>
        <v>-31.268620120221268</v>
      </c>
      <c r="F386" s="1">
        <f>F31/F384*F385</f>
        <v>-25.038850163401644</v>
      </c>
      <c r="G386" s="1">
        <f>G31/G384*G385</f>
        <v>-18.539843280746556</v>
      </c>
      <c r="H386" s="1">
        <f>H31/H384*H385</f>
        <v>-11.815251734250012</v>
      </c>
      <c r="I386" s="1">
        <f>I31/I384*I385</f>
        <v>-5.793587302347151</v>
      </c>
      <c r="J386" s="1">
        <f>J31/J384*J385</f>
        <v>-1.3653559146980712</v>
      </c>
      <c r="K386" s="1">
        <f>K31/K384*K385</f>
        <v>0.9484743688604635</v>
      </c>
      <c r="L386" s="1">
        <f>L31/L384*L385</f>
        <v>1.0384266961839652</v>
      </c>
      <c r="M386" s="1">
        <f>M31/M384*M385</f>
        <v>-0.7817679912579403</v>
      </c>
      <c r="N386" s="1">
        <f>N31/N384*N385</f>
        <v>-3.768102578914988</v>
      </c>
      <c r="O386" s="1">
        <f>O31/O384*O385</f>
        <v>-6.785484286449108</v>
      </c>
      <c r="P386" s="1">
        <f>P31/P384*P385</f>
        <v>-8.46417297852124</v>
      </c>
      <c r="Q386" s="1">
        <f>Q31/Q384*Q385</f>
        <v>-7.656543369403392</v>
      </c>
      <c r="R386" s="1">
        <f>R31/R384*R385</f>
        <v>-4.356118805029972</v>
      </c>
      <c r="S386" s="1">
        <f>S31/S384*S385</f>
        <v>-0.31260615095725863</v>
      </c>
      <c r="T386" s="1">
        <f>T31/T384*T385</f>
        <v>2.315412022870404</v>
      </c>
      <c r="U386" s="1">
        <f>U31/U384*U385</f>
        <v>2.710747365865273</v>
      </c>
      <c r="V386" s="1">
        <f>V31/V384*V385</f>
        <v>-0.8233058644039568</v>
      </c>
      <c r="W386" s="1">
        <f>W31/W384*W385</f>
        <v>-10.991664161128874</v>
      </c>
      <c r="X386" s="1">
        <f>X31/X384*X385</f>
        <v>-13.24925075943148</v>
      </c>
      <c r="Y386" s="1">
        <f>Y31/Y384*Y385</f>
        <v>5.751046160400342</v>
      </c>
      <c r="Z386" s="1">
        <f>Z31/Z384*Z385</f>
        <v>-17.21621038255931</v>
      </c>
    </row>
    <row r="387" spans="1:26" ht="12.75">
      <c r="A387" s="1" t="s">
        <v>261</v>
      </c>
      <c r="B387" s="1">
        <f>B32/B384*B385</f>
        <v>30.22510192656069</v>
      </c>
      <c r="C387" s="1">
        <f>C32/C384*C385</f>
        <v>50.22574806324606</v>
      </c>
      <c r="D387" s="1">
        <f>D32/D384*D385</f>
        <v>31.43607407440937</v>
      </c>
      <c r="E387" s="1">
        <f>E32/E384*E385</f>
        <v>14.580797021998654</v>
      </c>
      <c r="F387" s="1">
        <f>F32/F384*F385</f>
        <v>4.41502484972427</v>
      </c>
      <c r="G387" s="1">
        <f>G32/G384*G385</f>
        <v>-1.6220261106125988</v>
      </c>
      <c r="H387" s="1">
        <f>H32/H384*H385</f>
        <v>-4.300399941629129</v>
      </c>
      <c r="I387" s="1">
        <f>I32/I384*I385</f>
        <v>-4.056713502379534</v>
      </c>
      <c r="J387" s="1">
        <f>J32/J384*J385</f>
        <v>-1.6271678165111794</v>
      </c>
      <c r="K387" s="1">
        <f>K32/K384*K385</f>
        <v>2.0340098479471993</v>
      </c>
      <c r="L387" s="1">
        <f>L32/L384*L385</f>
        <v>5.889210443073807</v>
      </c>
      <c r="M387" s="1">
        <f>M32/M384*M385</f>
        <v>8.93564902870296</v>
      </c>
      <c r="N387" s="1">
        <f>N32/N384*N385</f>
        <v>10.352776749757663</v>
      </c>
      <c r="O387" s="1">
        <f>O32/O384*O385</f>
        <v>9.690675858472234</v>
      </c>
      <c r="P387" s="1">
        <f>P32/P384*P385</f>
        <v>7.102284424497877</v>
      </c>
      <c r="Q387" s="1">
        <f>Q32/Q384*Q385</f>
        <v>3.570304808148677</v>
      </c>
      <c r="R387" s="1">
        <f>R32/R384*R385</f>
        <v>0.7681012764982994</v>
      </c>
      <c r="S387" s="1">
        <f>S32/S384*S385</f>
        <v>-0.027349494357233845</v>
      </c>
      <c r="T387" s="1">
        <f>T32/T384*T385</f>
        <v>0.8427410563869242</v>
      </c>
      <c r="U387" s="1">
        <f>U32/U384*U385</f>
        <v>1.8980857397609798</v>
      </c>
      <c r="V387" s="1">
        <f>V32/V384*V385</f>
        <v>-0.9811777217072972</v>
      </c>
      <c r="W387" s="1">
        <f>W32/W384*W385</f>
        <v>-23.571699861457805</v>
      </c>
      <c r="X387" s="1">
        <f>X32/X384*X385</f>
        <v>-75.14023495552004</v>
      </c>
      <c r="Y387" s="1">
        <f>Y32/Y384*Y385</f>
        <v>-65.73475840897066</v>
      </c>
      <c r="Z387" s="1">
        <f>Z32/Z384*Z385</f>
        <v>47.30114927466183</v>
      </c>
    </row>
    <row r="388" spans="1:26" ht="12.75">
      <c r="A388" s="1" t="s">
        <v>197</v>
      </c>
      <c r="B388" s="1">
        <f>B386*B31+B387*B32-B383</f>
        <v>0</v>
      </c>
      <c r="C388" s="1">
        <f>C386*C31+C387*C32-C383</f>
        <v>0</v>
      </c>
      <c r="D388" s="1">
        <f>D386*D31+D387*D32-D383</f>
        <v>0</v>
      </c>
      <c r="E388" s="1">
        <f>E386*E31+E387*E32-E383</f>
        <v>0</v>
      </c>
      <c r="F388" s="1">
        <f>F386*F31+F387*F32-F383</f>
        <v>0</v>
      </c>
      <c r="G388" s="1">
        <f>G386*G31+G387*G32-G383</f>
        <v>0</v>
      </c>
      <c r="H388" s="1">
        <f>H386*H31+H387*H32-H383</f>
        <v>0</v>
      </c>
      <c r="I388" s="1">
        <f>I386*I31+I387*I32-I383</f>
        <v>0</v>
      </c>
      <c r="J388" s="1">
        <f>J386*J31+J387*J32-J383</f>
        <v>0</v>
      </c>
      <c r="K388" s="1">
        <f>K386*K31+K387*K32-K383</f>
        <v>0</v>
      </c>
      <c r="L388" s="1">
        <f>L386*L31+L387*L32-L383</f>
        <v>0</v>
      </c>
      <c r="M388" s="1">
        <f>M386*M31+M387*M32-M383</f>
        <v>0</v>
      </c>
      <c r="N388" s="1">
        <f>N386*N31+N387*N32-N383</f>
        <v>0</v>
      </c>
      <c r="O388" s="1">
        <f>O386*O31+O387*O32-O383</f>
        <v>0</v>
      </c>
      <c r="P388" s="1">
        <f>P386*P31+P387*P32-P383</f>
        <v>0</v>
      </c>
      <c r="Q388" s="1">
        <f>Q386*Q31+Q387*Q32-Q383</f>
        <v>0</v>
      </c>
      <c r="R388" s="1">
        <f>R386*R31+R387*R32-R383</f>
        <v>0</v>
      </c>
      <c r="S388" s="1">
        <f>S386*S31+S387*S32-S383</f>
        <v>0</v>
      </c>
      <c r="T388" s="1">
        <f>T386*T31+T387*T32-T383</f>
        <v>0</v>
      </c>
      <c r="U388" s="1">
        <f>U386*U31+U387*U32-U383</f>
        <v>0</v>
      </c>
      <c r="V388" s="1">
        <f>V386*V31+V387*V32-V383</f>
        <v>0</v>
      </c>
      <c r="W388" s="1">
        <f>W386*W31+W387*W32-W383</f>
        <v>0</v>
      </c>
      <c r="X388" s="1">
        <f>X386*X31+X387*X32-X383</f>
        <v>0</v>
      </c>
      <c r="Y388" s="1">
        <f>Y386*Y31+Y387*Y32-Y383</f>
        <v>0</v>
      </c>
      <c r="Z388" s="1">
        <f>Z386*Z31+Z387*Z32-Z383</f>
        <v>0</v>
      </c>
    </row>
    <row r="390" ht="12.75">
      <c r="A390" s="1" t="s">
        <v>262</v>
      </c>
    </row>
    <row r="391" spans="1:26" ht="12.75">
      <c r="A391" s="1" t="s">
        <v>263</v>
      </c>
      <c r="B391" s="1">
        <f>B215+B220+B209+B193+B170+B154+B131+B49</f>
        <v>51.764881641064754</v>
      </c>
      <c r="C391" s="1">
        <f>C215+C220+C209+C193+C170+C154+C131+C49</f>
        <v>75.18001516570689</v>
      </c>
      <c r="D391" s="1">
        <f>D215+D220+D209+D193+D170+D154+D131+D49</f>
        <v>56.2592728783254</v>
      </c>
      <c r="E391" s="1">
        <f>E215+E220+E209+E193+E170+E154+E131+E49</f>
        <v>34.83928955546516</v>
      </c>
      <c r="F391" s="1">
        <f>F215+F220+F209+F193+F170+F154+F131+F49</f>
        <v>18.64865550395986</v>
      </c>
      <c r="G391" s="1">
        <f>G215+G220+G209+G193+G170+G154+G131+G49</f>
        <v>5.039826505028337</v>
      </c>
      <c r="H391" s="1">
        <f>H215+H220+H209+H193+H170+H154+H131+H49</f>
        <v>-7.074450578901722</v>
      </c>
      <c r="I391" s="1">
        <f>I215+I220+I209+I193+I170+I154+I131+I49</f>
        <v>-17.55758423125356</v>
      </c>
      <c r="J391" s="1">
        <f>J215+J220+J209+J193+J170+J154+J131+J49</f>
        <v>-26.055468510380756</v>
      </c>
      <c r="K391" s="1">
        <f>K215+K220+K209+K193+K170+K154+K131+K49</f>
        <v>-32.26741708799247</v>
      </c>
      <c r="L391" s="1">
        <f>L215+L220+L209+L193+L170+L154+L131+L49</f>
        <v>-35.95188468067698</v>
      </c>
      <c r="M391" s="1">
        <f>M215+M220+M209+M193+M170+M154+M131+M49</f>
        <v>-36.900064878244144</v>
      </c>
      <c r="N391" s="1">
        <f>N215+N220+N209+N193+N170+N154+N131+N49</f>
        <v>-34.9148438502193</v>
      </c>
      <c r="O391" s="1">
        <f>O215+O220+O209+O193+O170+O154+O131+O49</f>
        <v>-29.78798699364024</v>
      </c>
      <c r="P391" s="1">
        <f>P215+P220+P209+P193+P170+P154+P131+P49</f>
        <v>-21.315890446139854</v>
      </c>
      <c r="Q391" s="1">
        <f>Q215+Q220+Q209+Q193+Q170+Q154+Q131+Q49</f>
        <v>-9.524592669655778</v>
      </c>
      <c r="R391" s="1">
        <f>R215+R220+R209+R193+R170+R154+R131+R49</f>
        <v>4.704873808198236</v>
      </c>
      <c r="S391" s="1">
        <f>S215+S220+S209+S193+S170+S154+S131+S49</f>
        <v>19.14332376060512</v>
      </c>
      <c r="T391" s="1">
        <f>T215+T220+T209+T193+T170+T154+T131+T49</f>
        <v>31.252026392389922</v>
      </c>
      <c r="U391" s="1">
        <f>U215+U220+U209+U193+U170+U154+U131+U49</f>
        <v>39.43918078079034</v>
      </c>
      <c r="V391" s="1">
        <f>V215+V220+V209+V193+V170+V154+V131+V49</f>
        <v>37.95016773695324</v>
      </c>
      <c r="W391" s="1">
        <f>W215+W220+W209+W193+W170+W154+W131+W49</f>
        <v>4.229486746703721</v>
      </c>
      <c r="X391" s="1">
        <f>X215+X220+X209+X193+X170+X154+X131+X49</f>
        <v>-72.50682293887846</v>
      </c>
      <c r="Y391" s="1">
        <f>Y215+Y220+Y209+Y193+Y170+Y154+Y131+Y49</f>
        <v>-62.768578091878695</v>
      </c>
      <c r="Z391" s="1">
        <f>Z215+Z220+Z209+Z193+Z170+Z154+Z131+Z49</f>
        <v>112.45269872845918</v>
      </c>
    </row>
    <row r="392" spans="1:26" ht="12.75">
      <c r="A392" s="1" t="s">
        <v>264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</row>
    <row r="393" spans="1:20" ht="12.75">
      <c r="A393" s="1" t="s">
        <v>265</v>
      </c>
      <c r="T393" s="1"/>
    </row>
    <row r="394" spans="1:20" ht="12.75">
      <c r="A394" s="1" t="s">
        <v>266</v>
      </c>
      <c r="T394" s="1"/>
    </row>
    <row r="395" spans="1:20" ht="12.75">
      <c r="A395" s="1" t="s">
        <v>267</v>
      </c>
      <c r="T395" s="1"/>
    </row>
    <row r="396" spans="1:26" ht="12.75">
      <c r="A396" s="18" t="s">
        <v>212</v>
      </c>
      <c r="B396" s="18">
        <f>B391/B23</f>
        <v>51.764881641064754</v>
      </c>
      <c r="C396" s="18">
        <f>C391/C23</f>
        <v>75.18001516570689</v>
      </c>
      <c r="D396" s="18">
        <f>D391/D23</f>
        <v>56.11237103447755</v>
      </c>
      <c r="E396" s="18">
        <f>E391/E23</f>
        <v>34.56779473052462</v>
      </c>
      <c r="F396" s="18">
        <f>F391/F23</f>
        <v>18.360624035455952</v>
      </c>
      <c r="G396" s="18">
        <f>G391/G23</f>
        <v>4.911739033953257</v>
      </c>
      <c r="H396" s="18">
        <f>H391/H23</f>
        <v>-6.809128673861898</v>
      </c>
      <c r="I396" s="18">
        <f>I391/I23</f>
        <v>-16.65371449785279</v>
      </c>
      <c r="J396" s="18">
        <f>J391/J23</f>
        <v>-24.307446655113473</v>
      </c>
      <c r="K396" s="18">
        <f>K391/K23</f>
        <v>-29.554904365971254</v>
      </c>
      <c r="L396" s="18">
        <f>L391/L23</f>
        <v>-32.27974194307943</v>
      </c>
      <c r="M396" s="18">
        <f>M391/M23</f>
        <v>-32.43279905868556</v>
      </c>
      <c r="N396" s="18">
        <f>N391/N23</f>
        <v>-30.005994125441543</v>
      </c>
      <c r="O396" s="18">
        <f>O391/O23</f>
        <v>-25.006532249583348</v>
      </c>
      <c r="P396" s="18">
        <f>P391/P23</f>
        <v>-17.46549675540417</v>
      </c>
      <c r="Q396" s="18">
        <f>Q391/Q23</f>
        <v>-7.612209049500933</v>
      </c>
      <c r="R396" s="18">
        <f>R391/R23</f>
        <v>3.6659386169970603</v>
      </c>
      <c r="S396" s="18">
        <f>S391/S23</f>
        <v>14.53688093515083</v>
      </c>
      <c r="T396" s="18">
        <f>T391/T23</f>
        <v>23.122967303717918</v>
      </c>
      <c r="U396" s="18">
        <f>U391/U23</f>
        <v>28.427866105560568</v>
      </c>
      <c r="V396" s="18">
        <f>V391/V23</f>
        <v>26.647672937513793</v>
      </c>
      <c r="W396" s="18">
        <f>W391/W23</f>
        <v>2.8931698087397124</v>
      </c>
      <c r="X396" s="18">
        <f>X391/X23</f>
        <v>-48.32206760728965</v>
      </c>
      <c r="Y396" s="18">
        <f>Y391/Y23</f>
        <v>-40.7617493543457</v>
      </c>
      <c r="Z396" s="18">
        <f>Z391/Z23</f>
        <v>71.17175396218488</v>
      </c>
    </row>
    <row r="397" spans="1:26" ht="12.75">
      <c r="A397" s="1" t="s">
        <v>197</v>
      </c>
      <c r="B397" s="1">
        <f>B396*B23-B391</f>
        <v>0</v>
      </c>
      <c r="C397" s="1">
        <f>C396*C23-C391</f>
        <v>0</v>
      </c>
      <c r="D397" s="1">
        <f>D396*D23-D391</f>
        <v>0</v>
      </c>
      <c r="E397" s="1">
        <f>E396*E23-E391</f>
        <v>0</v>
      </c>
      <c r="F397" s="1">
        <f>F396*F23-F391</f>
        <v>0</v>
      </c>
      <c r="G397" s="1">
        <f>G396*G23-G391</f>
        <v>0</v>
      </c>
      <c r="H397" s="1">
        <f>H396*H23-H391</f>
        <v>0</v>
      </c>
      <c r="I397" s="1">
        <f>I396*I23-I391</f>
        <v>0</v>
      </c>
      <c r="J397" s="1">
        <f>J396*J23-J391</f>
        <v>0</v>
      </c>
      <c r="K397" s="1">
        <f>K396*K23-K391</f>
        <v>0</v>
      </c>
      <c r="L397" s="1">
        <f>L396*L23-L391</f>
        <v>0</v>
      </c>
      <c r="M397" s="1">
        <f>M396*M23-M391</f>
        <v>0</v>
      </c>
      <c r="N397" s="1">
        <f>N396*N23-N391</f>
        <v>0</v>
      </c>
      <c r="O397" s="1">
        <f>O396*O23-O391</f>
        <v>0</v>
      </c>
      <c r="P397" s="1">
        <f>P396*P23-P391</f>
        <v>0</v>
      </c>
      <c r="Q397" s="1">
        <f>Q396*Q23-Q391</f>
        <v>0</v>
      </c>
      <c r="R397" s="1">
        <f>R396*R23-R391</f>
        <v>0</v>
      </c>
      <c r="S397" s="1">
        <f>S396*S23-S391</f>
        <v>0</v>
      </c>
      <c r="T397" s="1">
        <f>T396*T23-T391</f>
        <v>0</v>
      </c>
      <c r="U397" s="1">
        <f>U396*U23-U391</f>
        <v>0</v>
      </c>
      <c r="V397" s="1">
        <f>V396*V23-V391</f>
        <v>0</v>
      </c>
      <c r="W397" s="1">
        <f>W396*W23-W391</f>
        <v>0</v>
      </c>
      <c r="X397" s="1">
        <f>X396*X23-X391</f>
        <v>0</v>
      </c>
      <c r="Y397" s="1">
        <f>Y396*Y23-Y391</f>
        <v>0</v>
      </c>
      <c r="Z397" s="1">
        <f>Z396*Z23-Z391</f>
        <v>0</v>
      </c>
    </row>
  </sheetData>
  <mergeCells count="6">
    <mergeCell ref="A172:B172"/>
    <mergeCell ref="A195:C195"/>
    <mergeCell ref="A110:B110"/>
    <mergeCell ref="A35:B35"/>
    <mergeCell ref="A133:B133"/>
    <mergeCell ref="A156:B156"/>
  </mergeCells>
  <printOptions gridLines="1" headings="1"/>
  <pageMargins left="0.75" right="0.75" top="1" bottom="1" header="0.5" footer="0.5"/>
  <pageSetup fitToHeight="0" fitToWidth="1" horizontalDpi="180" verticalDpi="180" orientation="landscape" paperSize="9" scale="68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69">
      <selection activeCell="C170" sqref="C170"/>
    </sheetView>
  </sheetViews>
  <sheetFormatPr defaultColWidth="9.00390625" defaultRowHeight="12.75"/>
  <cols>
    <col min="1" max="16384" width="3.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МГТУ "Станкин"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механизма</dc:title>
  <dc:subject>Вариант №41</dc:subject>
  <dc:creator>Сергеев А.Ю.</dc:creator>
  <cp:keywords/>
  <dc:description/>
  <cp:lastModifiedBy>Alyushin</cp:lastModifiedBy>
  <cp:lastPrinted>2000-06-12T16:35:41Z</cp:lastPrinted>
  <dcterms:created xsi:type="dcterms:W3CDTF">2000-01-21T05:25:42Z</dcterms:created>
  <dcterms:modified xsi:type="dcterms:W3CDTF">2005-09-01T16:01:41Z</dcterms:modified>
  <cp:category/>
  <cp:version/>
  <cp:contentType/>
  <cp:contentStatus/>
</cp:coreProperties>
</file>