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7725" windowHeight="4290" activeTab="0"/>
  </bookViews>
  <sheets>
    <sheet name="Расчет" sheetId="1" r:id="rId1"/>
    <sheet name="Схема" sheetId="2" r:id="rId2"/>
    <sheet name="ADRESS" sheetId="3" r:id="rId3"/>
  </sheets>
  <definedNames/>
  <calcPr fullCalcOnLoad="1"/>
</workbook>
</file>

<file path=xl/sharedStrings.xml><?xml version="1.0" encoding="utf-8"?>
<sst xmlns="http://schemas.openxmlformats.org/spreadsheetml/2006/main" count="414" uniqueCount="317">
  <si>
    <t>J1(C1)=</t>
  </si>
  <si>
    <t>M1=</t>
  </si>
  <si>
    <t>J2(C2)=</t>
  </si>
  <si>
    <t>M2=</t>
  </si>
  <si>
    <t>fI(град)=</t>
  </si>
  <si>
    <r>
      <t>A</t>
    </r>
    <r>
      <rPr>
        <sz val="10"/>
        <rFont val="Courier New CE"/>
        <family val="3"/>
      </rPr>
      <t>lfaA=</t>
    </r>
  </si>
  <si>
    <r>
      <t>A</t>
    </r>
    <r>
      <rPr>
        <sz val="10"/>
        <rFont val="Courier New CE"/>
        <family val="3"/>
      </rPr>
      <t>lfaB=</t>
    </r>
  </si>
  <si>
    <t>J3(C3)=</t>
  </si>
  <si>
    <t>M3=</t>
  </si>
  <si>
    <t>dFi=</t>
  </si>
  <si>
    <r>
      <t>B</t>
    </r>
    <r>
      <rPr>
        <sz val="10"/>
        <rFont val="Courier New CE"/>
        <family val="3"/>
      </rPr>
      <t>etaA=</t>
    </r>
  </si>
  <si>
    <r>
      <t>B</t>
    </r>
    <r>
      <rPr>
        <sz val="10"/>
        <rFont val="Courier New CE"/>
        <family val="3"/>
      </rPr>
      <t>etaB=</t>
    </r>
  </si>
  <si>
    <t>FiT=</t>
  </si>
  <si>
    <t>FiTT=</t>
  </si>
  <si>
    <t>AlfaC1=</t>
  </si>
  <si>
    <t>AlfaC2=</t>
  </si>
  <si>
    <t>AlfaC3=</t>
  </si>
  <si>
    <t>BetaC1=</t>
  </si>
  <si>
    <t>BetaC2=</t>
  </si>
  <si>
    <t>BetaC3=</t>
  </si>
  <si>
    <t>AM=</t>
  </si>
  <si>
    <t>приводное звено</t>
  </si>
  <si>
    <t>Fi=</t>
  </si>
  <si>
    <t>Fi(rad)=</t>
  </si>
  <si>
    <t>Fi-Fi0=</t>
  </si>
  <si>
    <t>DT=</t>
  </si>
  <si>
    <t>(Fi)TT=</t>
  </si>
  <si>
    <t>(Fi)T=</t>
  </si>
  <si>
    <t>T=</t>
  </si>
  <si>
    <t>FiT(ras)=</t>
  </si>
  <si>
    <t>Fi(ras)=</t>
  </si>
  <si>
    <t>ТОЧКА А</t>
  </si>
  <si>
    <t>X=</t>
  </si>
  <si>
    <t>Y=</t>
  </si>
  <si>
    <t>xt=</t>
  </si>
  <si>
    <t>yt=</t>
  </si>
  <si>
    <t>xtt=</t>
  </si>
  <si>
    <t>ytt=</t>
  </si>
  <si>
    <t>XC1=</t>
  </si>
  <si>
    <t>YC1=</t>
  </si>
  <si>
    <t>XtC1=</t>
  </si>
  <si>
    <t>YtC1=</t>
  </si>
  <si>
    <t>XttC1=</t>
  </si>
  <si>
    <t>YttC1=</t>
  </si>
  <si>
    <t>промежуточные расчёты</t>
  </si>
  <si>
    <t>P=</t>
  </si>
  <si>
    <t>Q=</t>
  </si>
  <si>
    <t>F=</t>
  </si>
  <si>
    <t>Дискр=</t>
  </si>
  <si>
    <t>tg(fi/2)=</t>
  </si>
  <si>
    <t>Psi/2=</t>
  </si>
  <si>
    <t>Psi=</t>
  </si>
  <si>
    <t>Ksi=</t>
  </si>
  <si>
    <t>f1=</t>
  </si>
  <si>
    <t>f2=</t>
  </si>
  <si>
    <t>Mc1=</t>
  </si>
  <si>
    <t>Mc2=</t>
  </si>
  <si>
    <t>Mc3=</t>
  </si>
  <si>
    <t>Qx=</t>
  </si>
  <si>
    <t>Qy=</t>
  </si>
  <si>
    <t>Mb=</t>
  </si>
  <si>
    <t>Ma=</t>
  </si>
  <si>
    <t>ТОЧКА В (через полюс А)</t>
  </si>
  <si>
    <t>ТОЧКА В (через полюс О1)</t>
  </si>
  <si>
    <t>AlfaC4=</t>
  </si>
  <si>
    <t>BetaC4=</t>
  </si>
  <si>
    <t>AlfaC5=</t>
  </si>
  <si>
    <t>BetaC5=</t>
  </si>
  <si>
    <t>M4=</t>
  </si>
  <si>
    <t>M5=</t>
  </si>
  <si>
    <t>sin(15)=</t>
  </si>
  <si>
    <t>cos(15)=</t>
  </si>
  <si>
    <t>a=</t>
  </si>
  <si>
    <t>b=</t>
  </si>
  <si>
    <t>Кулисная пара</t>
  </si>
  <si>
    <t>Ytt=</t>
  </si>
  <si>
    <t>Xtt=</t>
  </si>
  <si>
    <t>Yt=</t>
  </si>
  <si>
    <t>Xt=</t>
  </si>
  <si>
    <t>Pr-ka</t>
  </si>
  <si>
    <t>Центр массы C1</t>
  </si>
  <si>
    <t>Centr mass C3</t>
  </si>
  <si>
    <t>Centr mass C2</t>
  </si>
  <si>
    <t>Centr mass C4</t>
  </si>
  <si>
    <t>Tg(Ksi)=</t>
  </si>
  <si>
    <t>x(K)=</t>
  </si>
  <si>
    <t>y(K)=</t>
  </si>
  <si>
    <t>sin(mu)=</t>
  </si>
  <si>
    <t>mu=</t>
  </si>
  <si>
    <t>Teta=</t>
  </si>
  <si>
    <t>x(K)1=</t>
  </si>
  <si>
    <t>yt(K)1=</t>
  </si>
  <si>
    <t>Htek=</t>
  </si>
  <si>
    <t>(Htek)t=</t>
  </si>
  <si>
    <t>(mu)t=</t>
  </si>
  <si>
    <t>(mu)tt=</t>
  </si>
  <si>
    <t>xtt(K)=</t>
  </si>
  <si>
    <t>ytt(K)=</t>
  </si>
  <si>
    <t>xtt(K)a=</t>
  </si>
  <si>
    <t>xtt(K)b=</t>
  </si>
  <si>
    <t>ytt(K)1=</t>
  </si>
  <si>
    <t>ytt(K)2=</t>
  </si>
  <si>
    <t>ytt(K)3=</t>
  </si>
  <si>
    <t>yt(K)=</t>
  </si>
  <si>
    <t>xt(K)=</t>
  </si>
  <si>
    <t>(mu)tt1=</t>
  </si>
  <si>
    <t>Htek-1=</t>
  </si>
  <si>
    <t>(H)tt a=</t>
  </si>
  <si>
    <t>(H)tt=</t>
  </si>
  <si>
    <t>(H)tt o=</t>
  </si>
  <si>
    <t>(Teta)t=</t>
  </si>
  <si>
    <t>(Teta)tt=</t>
  </si>
  <si>
    <t>L tek=</t>
  </si>
  <si>
    <t>(L tek)t=</t>
  </si>
  <si>
    <t>(L tek)tt=</t>
  </si>
  <si>
    <t>New</t>
  </si>
  <si>
    <t>(x)D=</t>
  </si>
  <si>
    <t>(y)D=</t>
  </si>
  <si>
    <t>L tek-11,7=</t>
  </si>
  <si>
    <t>Числ=</t>
  </si>
  <si>
    <t>(xt)D=</t>
  </si>
  <si>
    <t>(yt)D=</t>
  </si>
  <si>
    <t>(xtt)D=</t>
  </si>
  <si>
    <t>(ytt)D=</t>
  </si>
  <si>
    <t>tg(Teta)</t>
  </si>
  <si>
    <t>Cos(Teta)</t>
  </si>
  <si>
    <t>cos(Ksi)</t>
  </si>
  <si>
    <t>(xt)D1=</t>
  </si>
  <si>
    <t>Centr mass C5</t>
  </si>
  <si>
    <r>
      <t>A</t>
    </r>
    <r>
      <rPr>
        <sz val="10"/>
        <rFont val="Courier New CE"/>
        <family val="3"/>
      </rPr>
      <t>lfaD=</t>
    </r>
  </si>
  <si>
    <r>
      <t>B</t>
    </r>
    <r>
      <rPr>
        <sz val="10"/>
        <rFont val="Courier New CE"/>
        <family val="3"/>
      </rPr>
      <t>etaD=</t>
    </r>
  </si>
  <si>
    <t>Energeticheskiy analiz</t>
  </si>
  <si>
    <t>Zveno 1</t>
  </si>
  <si>
    <t>(Fx)c1=</t>
  </si>
  <si>
    <t>(Fy)c1=</t>
  </si>
  <si>
    <t>Ek1=</t>
  </si>
  <si>
    <t>Wk1=</t>
  </si>
  <si>
    <t>Zveno 2</t>
  </si>
  <si>
    <t>(Fx)c2=</t>
  </si>
  <si>
    <t>(Fy)c2=</t>
  </si>
  <si>
    <t>Ek2=</t>
  </si>
  <si>
    <t>Wk2=</t>
  </si>
  <si>
    <t>Zveno 3</t>
  </si>
  <si>
    <t>(Fx)c3=</t>
  </si>
  <si>
    <t>(Fy)c3=</t>
  </si>
  <si>
    <t>Ek3=</t>
  </si>
  <si>
    <t>Wk3=</t>
  </si>
  <si>
    <t>Zveno 4</t>
  </si>
  <si>
    <t>(Fx)c4=</t>
  </si>
  <si>
    <t>(Fy)c4=</t>
  </si>
  <si>
    <t>Mc4=</t>
  </si>
  <si>
    <t>Ek4=</t>
  </si>
  <si>
    <t>Wk4=</t>
  </si>
  <si>
    <t>Zveno 5</t>
  </si>
  <si>
    <t>(Fx)c5=</t>
  </si>
  <si>
    <t>(Fy)c5=</t>
  </si>
  <si>
    <t>Mc5=</t>
  </si>
  <si>
    <t>Ek5=</t>
  </si>
  <si>
    <t>Wk5=</t>
  </si>
  <si>
    <t>Silovoy analiz</t>
  </si>
  <si>
    <t>Md=</t>
  </si>
  <si>
    <t>Wd=</t>
  </si>
  <si>
    <t>Prov-ka</t>
  </si>
  <si>
    <t>Md΄=</t>
  </si>
  <si>
    <r>
      <t>Tochka D cherez O</t>
    </r>
    <r>
      <rPr>
        <sz val="6"/>
        <rFont val="Arial Cyr"/>
        <family val="0"/>
      </rPr>
      <t>1</t>
    </r>
  </si>
  <si>
    <t>Wb=</t>
  </si>
  <si>
    <t>Md˝=</t>
  </si>
  <si>
    <t>Mb΄=</t>
  </si>
  <si>
    <t>Wa=</t>
  </si>
  <si>
    <t>J4(C4)=</t>
  </si>
  <si>
    <t>J5(C5)=</t>
  </si>
  <si>
    <t>Ma΄=</t>
  </si>
  <si>
    <t>Mo=</t>
  </si>
  <si>
    <t>(xt)DkorO1B</t>
  </si>
  <si>
    <t>(yt)DkorO1B</t>
  </si>
  <si>
    <t>Qx˝1=</t>
  </si>
  <si>
    <t>Qy˝1=</t>
  </si>
  <si>
    <t>Point B</t>
  </si>
  <si>
    <t>Point O</t>
  </si>
  <si>
    <t>(Psi)t=</t>
  </si>
  <si>
    <t>(Psi)tt=</t>
  </si>
  <si>
    <t>(Ksi)t=</t>
  </si>
  <si>
    <t>(Ksi)tt=</t>
  </si>
  <si>
    <t>Wo</t>
  </si>
  <si>
    <t>m</t>
  </si>
  <si>
    <t>mg</t>
  </si>
  <si>
    <t>g=</t>
  </si>
  <si>
    <t>d=a1=</t>
  </si>
  <si>
    <t>c=b1=</t>
  </si>
  <si>
    <t>Tx=</t>
  </si>
  <si>
    <t>Ty=</t>
  </si>
  <si>
    <t>WT=</t>
  </si>
  <si>
    <t>Tochka D cherez O2</t>
  </si>
  <si>
    <t>ЧИСЛЕННО</t>
  </si>
  <si>
    <t>А1=</t>
  </si>
  <si>
    <t>Xtt O2=</t>
  </si>
  <si>
    <t>Xtt O1=</t>
  </si>
  <si>
    <t>Ytt O1=</t>
  </si>
  <si>
    <t>Ytt O2=</t>
  </si>
  <si>
    <t>Wp=</t>
  </si>
  <si>
    <t>Ws=</t>
  </si>
  <si>
    <t>M(W)=</t>
  </si>
  <si>
    <t>ТЕХНОЛОГИЧЕСКИЕ СИЛЫ в точке М звена 5</t>
  </si>
  <si>
    <t>AlfaМ5=</t>
  </si>
  <si>
    <t>BetaМ5=</t>
  </si>
  <si>
    <t>ЧЕТЫРЁХЗВЕННЫЙ   МЕХАНИЗМ С ДОПОЛНИТЕЛЬНЫМ КОРОМЫСЛОМ НА КУЛИСНОЙ ПАРЕ</t>
  </si>
  <si>
    <t>L5=DO2</t>
  </si>
  <si>
    <t>L1=OA</t>
  </si>
  <si>
    <t>L2=AB</t>
  </si>
  <si>
    <t>L3=BO1</t>
  </si>
  <si>
    <t xml:space="preserve"> + В СТРОКЕ 81</t>
  </si>
  <si>
    <t>ТОЧКА М ЗВЕНА 5</t>
  </si>
  <si>
    <t>(СМ РАСЧЕТ В СТРОКАХ 279-284)</t>
  </si>
  <si>
    <t>Fi</t>
  </si>
  <si>
    <t>Psi</t>
  </si>
  <si>
    <t>Ksi</t>
  </si>
  <si>
    <t>Mu</t>
  </si>
  <si>
    <t>Htek</t>
  </si>
  <si>
    <t>Ltek</t>
  </si>
  <si>
    <t>f</t>
  </si>
  <si>
    <t>ft</t>
  </si>
  <si>
    <t>ftt</t>
  </si>
  <si>
    <t>Teta=Mu+Ksi</t>
  </si>
  <si>
    <t>x</t>
  </si>
  <si>
    <t>y</t>
  </si>
  <si>
    <t>xt</t>
  </si>
  <si>
    <t>yt</t>
  </si>
  <si>
    <t>xtt</t>
  </si>
  <si>
    <t>ytt</t>
  </si>
  <si>
    <t>O</t>
  </si>
  <si>
    <t>A</t>
  </si>
  <si>
    <t>B(A)</t>
  </si>
  <si>
    <t>B(O1)</t>
  </si>
  <si>
    <t>D(algebra)</t>
  </si>
  <si>
    <t>D(O1)</t>
  </si>
  <si>
    <t>D(O2)</t>
  </si>
  <si>
    <t>K</t>
  </si>
  <si>
    <t>M5</t>
  </si>
  <si>
    <t>C1</t>
  </si>
  <si>
    <t>C2</t>
  </si>
  <si>
    <t>C3</t>
  </si>
  <si>
    <t>C4</t>
  </si>
  <si>
    <t>C5</t>
  </si>
  <si>
    <t>Tx</t>
  </si>
  <si>
    <t>Ty</t>
  </si>
  <si>
    <t>WT</t>
  </si>
  <si>
    <t>Point D  ALGEBRA</t>
  </si>
  <si>
    <t>Fx</t>
  </si>
  <si>
    <t>Fy</t>
  </si>
  <si>
    <t>M</t>
  </si>
  <si>
    <t>Wk</t>
  </si>
  <si>
    <t>Wp</t>
  </si>
  <si>
    <t>Ws</t>
  </si>
  <si>
    <t>Ek</t>
  </si>
  <si>
    <t>Qx</t>
  </si>
  <si>
    <t>Qy</t>
  </si>
  <si>
    <t>ПЕРЕСЧЕТ МОМЕНТОВ В СИЛЫ</t>
  </si>
  <si>
    <t>ЗВЕНО 5</t>
  </si>
  <si>
    <t>Rx)D5=</t>
  </si>
  <si>
    <t>PR-KA</t>
  </si>
  <si>
    <t>Zveno 5 POINT D</t>
  </si>
  <si>
    <t>Zveno 4 POINT D</t>
  </si>
  <si>
    <t>POINT D</t>
  </si>
  <si>
    <t>Ry)D5=</t>
  </si>
  <si>
    <t>(Px)=</t>
  </si>
  <si>
    <t>(Py)=</t>
  </si>
  <si>
    <t>Point O2</t>
  </si>
  <si>
    <t>(Nx)=</t>
  </si>
  <si>
    <t>(Ny)=</t>
  </si>
  <si>
    <t>N=</t>
  </si>
  <si>
    <t>|N|=</t>
  </si>
  <si>
    <t>UGOL=</t>
  </si>
  <si>
    <t>ЗВЕНО 4</t>
  </si>
  <si>
    <t>(Qx)D4=</t>
  </si>
  <si>
    <t>(Qy)D4=</t>
  </si>
  <si>
    <t>(M)D4=</t>
  </si>
  <si>
    <t>ЗВЕНО 3</t>
  </si>
  <si>
    <t>(Qx)D3=</t>
  </si>
  <si>
    <t>(Qy)D3=</t>
  </si>
  <si>
    <t>(M)D3=</t>
  </si>
  <si>
    <t>(Qx)B3=</t>
  </si>
  <si>
    <t>(Qy)B3=</t>
  </si>
  <si>
    <t>(M)B3=</t>
  </si>
  <si>
    <t>ВАРИАНТ ПАССИВНОЙ СИЛЫ В ОПОРЕ О1</t>
  </si>
  <si>
    <t>(Rx)B3=</t>
  </si>
  <si>
    <t>(Px)B3=</t>
  </si>
  <si>
    <t>ОПОРА О1</t>
  </si>
  <si>
    <t>(Nx)О1=</t>
  </si>
  <si>
    <t>(Ny)О1=</t>
  </si>
  <si>
    <t>ЗВЕНО 2</t>
  </si>
  <si>
    <t>(Qx)A2=</t>
  </si>
  <si>
    <t>(Qy)A2=</t>
  </si>
  <si>
    <t>(M)A2=</t>
  </si>
  <si>
    <t>(Rx)A2=</t>
  </si>
  <si>
    <t>(Ry)A2=</t>
  </si>
  <si>
    <t>(Px)A2=</t>
  </si>
  <si>
    <t>(Nx)B3=</t>
  </si>
  <si>
    <t>(Sx)B3=</t>
  </si>
  <si>
    <t>|S|=</t>
  </si>
  <si>
    <t>S=</t>
  </si>
  <si>
    <t>(Py)B3=</t>
  </si>
  <si>
    <t>(Ny)B3=</t>
  </si>
  <si>
    <t>(Sy)B3=</t>
  </si>
  <si>
    <t>(Ry)B3=</t>
  </si>
  <si>
    <t>Nx=</t>
  </si>
  <si>
    <t>Ny=</t>
  </si>
  <si>
    <t>ZVENO 1  Point O</t>
  </si>
  <si>
    <t>Sx</t>
  </si>
  <si>
    <t>Sy</t>
  </si>
  <si>
    <t>Rx</t>
  </si>
  <si>
    <t>Ry</t>
  </si>
  <si>
    <t>O1</t>
  </si>
  <si>
    <t>O2</t>
  </si>
  <si>
    <t>Px</t>
  </si>
  <si>
    <t>Py</t>
  </si>
  <si>
    <t>Nx</t>
  </si>
  <si>
    <t>Ny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</si>
</sst>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E+00"/>
    <numFmt numFmtId="17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10"/>
      <name val="Courier New CE"/>
      <family val="3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b/>
      <u val="single"/>
      <sz val="16"/>
      <name val="Arial Cyr"/>
      <family val="0"/>
    </font>
    <font>
      <sz val="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ck">
        <color indexed="35"/>
      </right>
      <top>
        <color indexed="63"/>
      </top>
      <bottom style="thick">
        <color indexed="35"/>
      </bottom>
    </border>
    <border>
      <left style="thick">
        <color indexed="35"/>
      </left>
      <right>
        <color indexed="63"/>
      </right>
      <top>
        <color indexed="63"/>
      </top>
      <bottom style="thick">
        <color indexed="3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0" fillId="0" borderId="1" xfId="0" applyNumberFormat="1" applyFill="1" applyBorder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6" fillId="0" borderId="2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172" fontId="11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2" fontId="16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/>
    </xf>
    <xf numFmtId="172" fontId="0" fillId="3" borderId="0" xfId="0" applyNumberFormat="1" applyFill="1" applyAlignment="1">
      <alignment/>
    </xf>
    <xf numFmtId="172" fontId="0" fillId="4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72" fontId="0" fillId="0" borderId="0" xfId="0" applyNumberFormat="1" applyFill="1" applyAlignment="1" quotePrefix="1">
      <alignment/>
    </xf>
    <xf numFmtId="172" fontId="8" fillId="0" borderId="0" xfId="0" applyNumberFormat="1" applyFont="1" applyFill="1" applyAlignment="1" quotePrefix="1">
      <alignment/>
    </xf>
    <xf numFmtId="172" fontId="1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72" fontId="3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Расчет!$A$276</c:f>
              <c:strCache>
                <c:ptCount val="1"/>
                <c:pt idx="0">
                  <c:v>M(W)=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Расчет!$B$276:$IV$276</c:f>
              <c:numCache>
                <c:ptCount val="255"/>
                <c:pt idx="0">
                  <c:v>23.408296690541675</c:v>
                </c:pt>
                <c:pt idx="1">
                  <c:v>18.822318545028306</c:v>
                </c:pt>
                <c:pt idx="2">
                  <c:v>13.569400586798913</c:v>
                </c:pt>
                <c:pt idx="3">
                  <c:v>8.22984807352912</c:v>
                </c:pt>
                <c:pt idx="4">
                  <c:v>2.935683709188442</c:v>
                </c:pt>
                <c:pt idx="5">
                  <c:v>-2.326698816825891</c:v>
                </c:pt>
                <c:pt idx="6">
                  <c:v>-7.473832351238997</c:v>
                </c:pt>
                <c:pt idx="7">
                  <c:v>-12.280508710674491</c:v>
                </c:pt>
                <c:pt idx="8">
                  <c:v>-16.44956331807642</c:v>
                </c:pt>
                <c:pt idx="9">
                  <c:v>-19.693621133388756</c:v>
                </c:pt>
                <c:pt idx="10">
                  <c:v>-21.78632681745313</c:v>
                </c:pt>
                <c:pt idx="11">
                  <c:v>-22.582106866003702</c:v>
                </c:pt>
                <c:pt idx="12">
                  <c:v>-22.015626406317786</c:v>
                </c:pt>
                <c:pt idx="13">
                  <c:v>-20.09110547032741</c:v>
                </c:pt>
                <c:pt idx="14">
                  <c:v>-16.868716689782396</c:v>
                </c:pt>
                <c:pt idx="15">
                  <c:v>-12.45392076530895</c:v>
                </c:pt>
                <c:pt idx="16">
                  <c:v>-6.995889576178523</c:v>
                </c:pt>
                <c:pt idx="17">
                  <c:v>-0.7021371087204937</c:v>
                </c:pt>
                <c:pt idx="18">
                  <c:v>6.1240460055432955</c:v>
                </c:pt>
                <c:pt idx="19">
                  <c:v>13.024058994619528</c:v>
                </c:pt>
                <c:pt idx="20">
                  <c:v>19.326779199256915</c:v>
                </c:pt>
                <c:pt idx="21">
                  <c:v>24.1635062700387</c:v>
                </c:pt>
                <c:pt idx="22">
                  <c:v>26.65923095355192</c:v>
                </c:pt>
                <c:pt idx="23">
                  <c:v>26.323849650199307</c:v>
                </c:pt>
                <c:pt idx="24">
                  <c:v>23.217651384202224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Расчет!$A$364</c:f>
              <c:strCache>
                <c:ptCount val="1"/>
                <c:pt idx="0">
                  <c:v>Mo=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Расчет!$B$364:$IV$364</c:f>
              <c:numCache>
                <c:ptCount val="255"/>
                <c:pt idx="0">
                  <c:v>23.40829669054152</c:v>
                </c:pt>
                <c:pt idx="1">
                  <c:v>18.822318545028516</c:v>
                </c:pt>
                <c:pt idx="2">
                  <c:v>13.569400586799105</c:v>
                </c:pt>
                <c:pt idx="3">
                  <c:v>8.229848073529007</c:v>
                </c:pt>
                <c:pt idx="4">
                  <c:v>2.9356837091884542</c:v>
                </c:pt>
                <c:pt idx="5">
                  <c:v>-2.326698816826148</c:v>
                </c:pt>
                <c:pt idx="6">
                  <c:v>-7.473832351239155</c:v>
                </c:pt>
                <c:pt idx="7">
                  <c:v>-12.280508710674464</c:v>
                </c:pt>
                <c:pt idx="8">
                  <c:v>-16.449563318076407</c:v>
                </c:pt>
                <c:pt idx="9">
                  <c:v>-19.69362113338883</c:v>
                </c:pt>
                <c:pt idx="10">
                  <c:v>-21.786326817453187</c:v>
                </c:pt>
                <c:pt idx="11">
                  <c:v>-22.582106866003677</c:v>
                </c:pt>
                <c:pt idx="12">
                  <c:v>-22.015626406317764</c:v>
                </c:pt>
                <c:pt idx="13">
                  <c:v>-20.091105470327445</c:v>
                </c:pt>
                <c:pt idx="14">
                  <c:v>-16.868716689782406</c:v>
                </c:pt>
                <c:pt idx="15">
                  <c:v>-12.453920765308943</c:v>
                </c:pt>
                <c:pt idx="16">
                  <c:v>-6.995889576178525</c:v>
                </c:pt>
                <c:pt idx="17">
                  <c:v>-0.7021371087204882</c:v>
                </c:pt>
                <c:pt idx="18">
                  <c:v>6.124046005543293</c:v>
                </c:pt>
                <c:pt idx="19">
                  <c:v>13.024058994619523</c:v>
                </c:pt>
                <c:pt idx="20">
                  <c:v>19.32677919925691</c:v>
                </c:pt>
                <c:pt idx="21">
                  <c:v>24.16350627003871</c:v>
                </c:pt>
                <c:pt idx="22">
                  <c:v>26.659230953551955</c:v>
                </c:pt>
                <c:pt idx="23">
                  <c:v>26.323849650199296</c:v>
                </c:pt>
                <c:pt idx="24">
                  <c:v>23.21765138420207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  <c:smooth val="0"/>
        </c:ser>
        <c:marker val="1"/>
        <c:axId val="28829056"/>
        <c:axId val="58134913"/>
      </c:lineChart>
      <c:catAx>
        <c:axId val="288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4913"/>
        <c:crosses val="autoZero"/>
        <c:auto val="1"/>
        <c:lblOffset val="100"/>
        <c:noMultiLvlLbl val="0"/>
      </c:catAx>
      <c:valAx>
        <c:axId val="5813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9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356</xdr:row>
      <xdr:rowOff>85725</xdr:rowOff>
    </xdr:from>
    <xdr:to>
      <xdr:col>14</xdr:col>
      <xdr:colOff>695325</xdr:colOff>
      <xdr:row>371</xdr:row>
      <xdr:rowOff>85725</xdr:rowOff>
    </xdr:to>
    <xdr:graphicFrame>
      <xdr:nvGraphicFramePr>
        <xdr:cNvPr id="1" name="Chart 572"/>
        <xdr:cNvGraphicFramePr/>
      </xdr:nvGraphicFramePr>
      <xdr:xfrm>
        <a:off x="3524250" y="58531125"/>
        <a:ext cx="70580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zoomScale="75" zoomScaleNormal="75" workbookViewId="0" topLeftCell="A243">
      <selection activeCell="A258" sqref="A258"/>
    </sheetView>
  </sheetViews>
  <sheetFormatPr defaultColWidth="9.00390625" defaultRowHeight="12.75"/>
  <cols>
    <col min="1" max="1" width="8.25390625" style="3" customWidth="1"/>
    <col min="2" max="2" width="9.75390625" style="3" customWidth="1"/>
    <col min="3" max="5" width="9.375" style="3" customWidth="1"/>
    <col min="6" max="7" width="9.25390625" style="3" customWidth="1"/>
    <col min="8" max="8" width="9.375" style="3" customWidth="1"/>
    <col min="9" max="9" width="9.25390625" style="3" customWidth="1"/>
    <col min="10" max="10" width="9.375" style="3" customWidth="1"/>
    <col min="11" max="12" width="9.25390625" style="3" customWidth="1"/>
    <col min="13" max="13" width="9.375" style="3" customWidth="1"/>
    <col min="14" max="20" width="9.25390625" style="3" customWidth="1"/>
    <col min="21" max="23" width="9.375" style="3" customWidth="1"/>
    <col min="24" max="25" width="9.25390625" style="3" customWidth="1"/>
    <col min="26" max="26" width="9.375" style="3" customWidth="1"/>
    <col min="27" max="255" width="9.125" style="4" hidden="1" customWidth="1"/>
    <col min="256" max="16384" width="7.375" style="4" hidden="1" customWidth="1"/>
  </cols>
  <sheetData>
    <row r="1" spans="1:3" ht="12.75">
      <c r="A1" s="2" t="s">
        <v>205</v>
      </c>
      <c r="C1" s="4"/>
    </row>
    <row r="2" spans="3:14" ht="12.75">
      <c r="C2" s="4"/>
      <c r="M2" s="3" t="s">
        <v>184</v>
      </c>
      <c r="N2" s="3" t="s">
        <v>185</v>
      </c>
    </row>
    <row r="3" spans="1:14" ht="13.5">
      <c r="A3" s="3" t="s">
        <v>4</v>
      </c>
      <c r="B3" s="3">
        <v>0</v>
      </c>
      <c r="C3" s="5" t="s">
        <v>5</v>
      </c>
      <c r="D3" s="3">
        <f>$B$6*COS(RADIANS($B$3))</f>
        <v>1</v>
      </c>
      <c r="E3" s="5" t="s">
        <v>6</v>
      </c>
      <c r="F3" s="3">
        <f>$D$3+$B$7*COS($B$46)</f>
        <v>4.3</v>
      </c>
      <c r="G3" s="5" t="s">
        <v>129</v>
      </c>
      <c r="H3" s="13">
        <f>B110</f>
        <v>11.56527121052277</v>
      </c>
      <c r="I3" s="3" t="s">
        <v>0</v>
      </c>
      <c r="J3" s="3">
        <f>1</f>
        <v>1</v>
      </c>
      <c r="L3" s="3" t="s">
        <v>1</v>
      </c>
      <c r="M3" s="3">
        <v>1</v>
      </c>
      <c r="N3" s="13">
        <f>M3*$H$11</f>
        <v>10</v>
      </c>
    </row>
    <row r="4" spans="1:14" ht="13.5">
      <c r="A4" s="6" t="s">
        <v>9</v>
      </c>
      <c r="B4" s="7">
        <v>15</v>
      </c>
      <c r="C4" s="5" t="s">
        <v>10</v>
      </c>
      <c r="D4" s="3">
        <f>$B$6*SIN(RADIANS($B$3))</f>
        <v>0</v>
      </c>
      <c r="E4" s="5" t="s">
        <v>11</v>
      </c>
      <c r="F4" s="3">
        <f>$D$4+$B$7*SIN($B$46)</f>
        <v>9.439809320108113</v>
      </c>
      <c r="G4" s="5" t="s">
        <v>130</v>
      </c>
      <c r="H4" s="13">
        <f>B111</f>
        <v>-11.342849736317953</v>
      </c>
      <c r="I4" s="3" t="s">
        <v>2</v>
      </c>
      <c r="J4" s="3">
        <v>1</v>
      </c>
      <c r="L4" s="3" t="s">
        <v>3</v>
      </c>
      <c r="M4" s="3">
        <v>1</v>
      </c>
      <c r="N4" s="13">
        <f>M4*$H$11</f>
        <v>10</v>
      </c>
    </row>
    <row r="5" spans="1:14" ht="13.5">
      <c r="A5" s="6" t="s">
        <v>12</v>
      </c>
      <c r="B5" s="3">
        <v>1</v>
      </c>
      <c r="C5" s="6" t="s">
        <v>13</v>
      </c>
      <c r="D5" s="3">
        <v>0</v>
      </c>
      <c r="E5" s="3" t="s">
        <v>203</v>
      </c>
      <c r="F5" s="3">
        <v>4</v>
      </c>
      <c r="G5" s="3" t="s">
        <v>204</v>
      </c>
      <c r="H5" s="3">
        <v>0.5</v>
      </c>
      <c r="I5" s="3" t="s">
        <v>7</v>
      </c>
      <c r="J5" s="3">
        <v>1</v>
      </c>
      <c r="L5" s="3" t="s">
        <v>8</v>
      </c>
      <c r="M5" s="3">
        <v>1</v>
      </c>
      <c r="N5" s="13">
        <f>M5*$H$11</f>
        <v>10</v>
      </c>
    </row>
    <row r="6" spans="1:14" ht="12.75">
      <c r="A6" s="7" t="s">
        <v>207</v>
      </c>
      <c r="B6" s="3">
        <v>1</v>
      </c>
      <c r="C6" s="3" t="s">
        <v>14</v>
      </c>
      <c r="D6" s="3">
        <v>0.5</v>
      </c>
      <c r="E6" s="3" t="s">
        <v>15</v>
      </c>
      <c r="F6" s="3">
        <v>4.3</v>
      </c>
      <c r="G6" s="3" t="s">
        <v>16</v>
      </c>
      <c r="H6" s="3">
        <v>2.5</v>
      </c>
      <c r="I6" s="3" t="s">
        <v>169</v>
      </c>
      <c r="J6" s="3">
        <v>0.8</v>
      </c>
      <c r="L6" s="3" t="s">
        <v>68</v>
      </c>
      <c r="M6" s="3">
        <v>0.8</v>
      </c>
      <c r="N6" s="13">
        <f>M6*$H$11</f>
        <v>8</v>
      </c>
    </row>
    <row r="7" spans="1:14" ht="12.75">
      <c r="A7" s="3" t="s">
        <v>208</v>
      </c>
      <c r="B7" s="3">
        <v>10</v>
      </c>
      <c r="C7" s="3" t="s">
        <v>17</v>
      </c>
      <c r="D7" s="3">
        <f>0.0085</f>
        <v>0.0085</v>
      </c>
      <c r="E7" s="3" t="s">
        <v>18</v>
      </c>
      <c r="F7" s="3">
        <v>9.44</v>
      </c>
      <c r="G7" s="3" t="s">
        <v>19</v>
      </c>
      <c r="H7" s="3">
        <v>0</v>
      </c>
      <c r="I7" s="3" t="s">
        <v>170</v>
      </c>
      <c r="J7" s="3">
        <v>0.2</v>
      </c>
      <c r="L7" s="3" t="s">
        <v>69</v>
      </c>
      <c r="M7" s="3">
        <v>0.2</v>
      </c>
      <c r="N7" s="13">
        <f>M7*$H$11</f>
        <v>2</v>
      </c>
    </row>
    <row r="8" spans="1:6" ht="12.75">
      <c r="A8" s="3" t="s">
        <v>209</v>
      </c>
      <c r="B8" s="3">
        <v>10</v>
      </c>
      <c r="C8" s="3" t="s">
        <v>64</v>
      </c>
      <c r="D8" s="3">
        <v>3</v>
      </c>
      <c r="E8" s="3" t="s">
        <v>66</v>
      </c>
      <c r="F8" s="3">
        <v>4</v>
      </c>
    </row>
    <row r="9" spans="1:6" ht="12.75">
      <c r="A9" s="3" t="s">
        <v>20</v>
      </c>
      <c r="B9" s="3">
        <v>20</v>
      </c>
      <c r="C9" s="3" t="s">
        <v>65</v>
      </c>
      <c r="D9" s="3">
        <v>1.1</v>
      </c>
      <c r="E9" s="3" t="s">
        <v>67</v>
      </c>
      <c r="F9" s="3">
        <v>0.5</v>
      </c>
    </row>
    <row r="10" spans="1:11" ht="12.75">
      <c r="A10" s="3" t="s">
        <v>72</v>
      </c>
      <c r="B10" s="3">
        <v>7.6</v>
      </c>
      <c r="C10" s="20" t="s">
        <v>187</v>
      </c>
      <c r="D10" s="4">
        <v>8</v>
      </c>
      <c r="E10" s="4" t="s">
        <v>189</v>
      </c>
      <c r="F10" s="4">
        <v>0.2</v>
      </c>
      <c r="G10" s="3" t="s">
        <v>206</v>
      </c>
      <c r="H10" s="3">
        <v>10</v>
      </c>
      <c r="I10" s="5"/>
      <c r="K10" s="5"/>
    </row>
    <row r="11" spans="1:11" ht="12.75">
      <c r="A11" s="3" t="s">
        <v>73</v>
      </c>
      <c r="B11" s="3">
        <v>0</v>
      </c>
      <c r="C11" s="20" t="s">
        <v>188</v>
      </c>
      <c r="D11" s="4">
        <v>-2</v>
      </c>
      <c r="E11" s="4" t="s">
        <v>190</v>
      </c>
      <c r="F11" s="4">
        <v>0.3</v>
      </c>
      <c r="G11" s="13" t="s">
        <v>186</v>
      </c>
      <c r="H11" s="13">
        <v>10</v>
      </c>
      <c r="I11" s="5"/>
      <c r="K11" s="5"/>
    </row>
    <row r="12" spans="3:4" ht="13.5" thickBot="1">
      <c r="C12" s="8" t="s">
        <v>21</v>
      </c>
      <c r="D12" s="1"/>
    </row>
    <row r="13" spans="1:26" ht="13.5" thickTop="1">
      <c r="A13" s="3" t="s">
        <v>22</v>
      </c>
      <c r="B13" s="3">
        <f>B3</f>
        <v>0</v>
      </c>
      <c r="C13" s="3">
        <f aca="true" t="shared" si="0" ref="C13:L13">B13+$B$4</f>
        <v>15</v>
      </c>
      <c r="D13" s="3">
        <f t="shared" si="0"/>
        <v>30</v>
      </c>
      <c r="E13" s="3">
        <f t="shared" si="0"/>
        <v>45</v>
      </c>
      <c r="F13" s="3">
        <f t="shared" si="0"/>
        <v>60</v>
      </c>
      <c r="G13" s="3">
        <f t="shared" si="0"/>
        <v>75</v>
      </c>
      <c r="H13" s="3">
        <f t="shared" si="0"/>
        <v>90</v>
      </c>
      <c r="I13" s="3">
        <f t="shared" si="0"/>
        <v>105</v>
      </c>
      <c r="J13" s="3">
        <f t="shared" si="0"/>
        <v>120</v>
      </c>
      <c r="K13" s="3">
        <f t="shared" si="0"/>
        <v>135</v>
      </c>
      <c r="L13" s="3">
        <f t="shared" si="0"/>
        <v>150</v>
      </c>
      <c r="M13" s="3">
        <f aca="true" t="shared" si="1" ref="M13:V13">L13+$B$4</f>
        <v>165</v>
      </c>
      <c r="N13" s="3">
        <f t="shared" si="1"/>
        <v>180</v>
      </c>
      <c r="O13" s="3">
        <f t="shared" si="1"/>
        <v>195</v>
      </c>
      <c r="P13" s="3">
        <f t="shared" si="1"/>
        <v>210</v>
      </c>
      <c r="Q13" s="3">
        <f t="shared" si="1"/>
        <v>225</v>
      </c>
      <c r="R13" s="3">
        <f t="shared" si="1"/>
        <v>240</v>
      </c>
      <c r="S13" s="3">
        <f t="shared" si="1"/>
        <v>255</v>
      </c>
      <c r="T13" s="3">
        <f t="shared" si="1"/>
        <v>270</v>
      </c>
      <c r="U13" s="3">
        <f t="shared" si="1"/>
        <v>285</v>
      </c>
      <c r="V13" s="3">
        <f t="shared" si="1"/>
        <v>300</v>
      </c>
      <c r="W13" s="3">
        <f>V13+$B$4</f>
        <v>315</v>
      </c>
      <c r="X13" s="3">
        <f>W13+$B$4</f>
        <v>330</v>
      </c>
      <c r="Y13" s="3">
        <f>X13+$B$4</f>
        <v>345</v>
      </c>
      <c r="Z13" s="3">
        <f>Y13+$B$4</f>
        <v>360</v>
      </c>
    </row>
    <row r="14" spans="1:26" ht="12.75">
      <c r="A14" s="3" t="s">
        <v>23</v>
      </c>
      <c r="B14" s="3">
        <f>RADIANS(B13)</f>
        <v>0</v>
      </c>
      <c r="C14" s="3">
        <f aca="true" t="shared" si="2" ref="C14:K14">RADIANS(C13)</f>
        <v>0.2617993877991494</v>
      </c>
      <c r="D14" s="3">
        <f t="shared" si="2"/>
        <v>0.5235987755982988</v>
      </c>
      <c r="E14" s="3">
        <f t="shared" si="2"/>
        <v>0.7853981633974483</v>
      </c>
      <c r="F14" s="3">
        <f t="shared" si="2"/>
        <v>1.0471975511965976</v>
      </c>
      <c r="G14" s="3">
        <f t="shared" si="2"/>
        <v>1.3089969389957472</v>
      </c>
      <c r="H14" s="3">
        <f t="shared" si="2"/>
        <v>1.5707963267948966</v>
      </c>
      <c r="I14" s="3">
        <f t="shared" si="2"/>
        <v>1.8325957145940461</v>
      </c>
      <c r="J14" s="3">
        <f t="shared" si="2"/>
        <v>2.0943951023931953</v>
      </c>
      <c r="K14" s="3">
        <f t="shared" si="2"/>
        <v>2.356194490192345</v>
      </c>
      <c r="L14" s="3">
        <f aca="true" t="shared" si="3" ref="L14:Z14">RADIANS(L13)</f>
        <v>2.6179938779914944</v>
      </c>
      <c r="M14" s="3">
        <f t="shared" si="3"/>
        <v>2.8797932657906435</v>
      </c>
      <c r="N14" s="3">
        <f t="shared" si="3"/>
        <v>3.141592653589793</v>
      </c>
      <c r="O14" s="3">
        <f t="shared" si="3"/>
        <v>3.4033920413889427</v>
      </c>
      <c r="P14" s="3">
        <f t="shared" si="3"/>
        <v>3.6651914291880923</v>
      </c>
      <c r="Q14" s="3">
        <f t="shared" si="3"/>
        <v>3.9269908169872414</v>
      </c>
      <c r="R14" s="3">
        <f t="shared" si="3"/>
        <v>4.1887902047863905</v>
      </c>
      <c r="S14" s="3">
        <f t="shared" si="3"/>
        <v>4.4505895925855405</v>
      </c>
      <c r="T14" s="3">
        <f t="shared" si="3"/>
        <v>4.71238898038469</v>
      </c>
      <c r="U14" s="3">
        <f t="shared" si="3"/>
        <v>4.974188368183839</v>
      </c>
      <c r="V14" s="3">
        <f t="shared" si="3"/>
        <v>5.235987755982989</v>
      </c>
      <c r="W14" s="3">
        <f t="shared" si="3"/>
        <v>5.497787143782138</v>
      </c>
      <c r="X14" s="3">
        <f t="shared" si="3"/>
        <v>5.759586531581287</v>
      </c>
      <c r="Y14" s="3">
        <f t="shared" si="3"/>
        <v>6.021385919380437</v>
      </c>
      <c r="Z14" s="3">
        <f t="shared" si="3"/>
        <v>6.283185307179586</v>
      </c>
    </row>
    <row r="15" spans="1:26" ht="11.25" customHeight="1">
      <c r="A15" s="3" t="s">
        <v>24</v>
      </c>
      <c r="B15" s="3">
        <f>RADIANS(B13-$B$3)</f>
        <v>0</v>
      </c>
      <c r="C15" s="3">
        <f aca="true" t="shared" si="4" ref="C15:R15">RADIANS(C13-$B$3)</f>
        <v>0.2617993877991494</v>
      </c>
      <c r="D15" s="3">
        <f t="shared" si="4"/>
        <v>0.5235987755982988</v>
      </c>
      <c r="E15" s="3">
        <f t="shared" si="4"/>
        <v>0.7853981633974483</v>
      </c>
      <c r="F15" s="3">
        <f t="shared" si="4"/>
        <v>1.0471975511965976</v>
      </c>
      <c r="G15" s="3">
        <f t="shared" si="4"/>
        <v>1.3089969389957472</v>
      </c>
      <c r="H15" s="3">
        <f t="shared" si="4"/>
        <v>1.5707963267948966</v>
      </c>
      <c r="I15" s="3">
        <f t="shared" si="4"/>
        <v>1.8325957145940461</v>
      </c>
      <c r="J15" s="3">
        <f t="shared" si="4"/>
        <v>2.0943951023931953</v>
      </c>
      <c r="K15" s="3">
        <f t="shared" si="4"/>
        <v>2.356194490192345</v>
      </c>
      <c r="L15" s="3">
        <f t="shared" si="4"/>
        <v>2.6179938779914944</v>
      </c>
      <c r="M15" s="3">
        <f t="shared" si="4"/>
        <v>2.8797932657906435</v>
      </c>
      <c r="N15" s="3">
        <f t="shared" si="4"/>
        <v>3.141592653589793</v>
      </c>
      <c r="O15" s="3">
        <f t="shared" si="4"/>
        <v>3.4033920413889427</v>
      </c>
      <c r="P15" s="3">
        <f t="shared" si="4"/>
        <v>3.6651914291880923</v>
      </c>
      <c r="Q15" s="3">
        <f t="shared" si="4"/>
        <v>3.9269908169872414</v>
      </c>
      <c r="R15" s="3">
        <f t="shared" si="4"/>
        <v>4.1887902047863905</v>
      </c>
      <c r="S15" s="3">
        <f aca="true" t="shared" si="5" ref="S15:Z15">RADIANS(S13-$B$3)</f>
        <v>4.4505895925855405</v>
      </c>
      <c r="T15" s="3">
        <f t="shared" si="5"/>
        <v>4.71238898038469</v>
      </c>
      <c r="U15" s="3">
        <f t="shared" si="5"/>
        <v>4.974188368183839</v>
      </c>
      <c r="V15" s="3">
        <f t="shared" si="5"/>
        <v>5.235987755982989</v>
      </c>
      <c r="W15" s="3">
        <f t="shared" si="5"/>
        <v>5.497787143782138</v>
      </c>
      <c r="X15" s="3">
        <f t="shared" si="5"/>
        <v>5.759586531581287</v>
      </c>
      <c r="Y15" s="3">
        <f t="shared" si="5"/>
        <v>6.021385919380437</v>
      </c>
      <c r="Z15" s="3">
        <f t="shared" si="5"/>
        <v>6.283185307179586</v>
      </c>
    </row>
    <row r="16" spans="1:26" ht="12.75">
      <c r="A16" s="3" t="s">
        <v>70</v>
      </c>
      <c r="B16" s="3">
        <f>SIN(B15)</f>
        <v>0</v>
      </c>
      <c r="C16" s="3">
        <f aca="true" t="shared" si="6" ref="C16:R16">SIN(C15)</f>
        <v>0.25881904510252074</v>
      </c>
      <c r="D16" s="3">
        <f t="shared" si="6"/>
        <v>0.49999999999999994</v>
      </c>
      <c r="E16" s="3">
        <f t="shared" si="6"/>
        <v>0.7071067811865475</v>
      </c>
      <c r="F16" s="3">
        <f t="shared" si="6"/>
        <v>0.8660254037844386</v>
      </c>
      <c r="G16" s="3">
        <f t="shared" si="6"/>
        <v>0.9659258262890683</v>
      </c>
      <c r="H16" s="3">
        <f t="shared" si="6"/>
        <v>1</v>
      </c>
      <c r="I16" s="3">
        <f t="shared" si="6"/>
        <v>0.9659258262890683</v>
      </c>
      <c r="J16" s="3">
        <f t="shared" si="6"/>
        <v>0.8660254037844387</v>
      </c>
      <c r="K16" s="3">
        <f t="shared" si="6"/>
        <v>0.7071067811865476</v>
      </c>
      <c r="L16" s="3">
        <f t="shared" si="6"/>
        <v>0.49999999999999994</v>
      </c>
      <c r="M16" s="3">
        <f t="shared" si="6"/>
        <v>0.258819045102521</v>
      </c>
      <c r="N16" s="3">
        <f t="shared" si="6"/>
        <v>1.22514845490862E-16</v>
      </c>
      <c r="O16" s="3">
        <f t="shared" si="6"/>
        <v>-0.2588190451025208</v>
      </c>
      <c r="P16" s="3">
        <f t="shared" si="6"/>
        <v>-0.5000000000000001</v>
      </c>
      <c r="Q16" s="3">
        <f t="shared" si="6"/>
        <v>-0.7071067811865475</v>
      </c>
      <c r="R16" s="3">
        <f t="shared" si="6"/>
        <v>-0.8660254037844384</v>
      </c>
      <c r="S16" s="3">
        <f aca="true" t="shared" si="7" ref="S16:Z16">SIN(S15)</f>
        <v>-0.9659258262890683</v>
      </c>
      <c r="T16" s="3">
        <f t="shared" si="7"/>
        <v>-1</v>
      </c>
      <c r="U16" s="3">
        <f t="shared" si="7"/>
        <v>-0.9659258262890684</v>
      </c>
      <c r="V16" s="3">
        <f t="shared" si="7"/>
        <v>-0.8660254037844386</v>
      </c>
      <c r="W16" s="3">
        <f t="shared" si="7"/>
        <v>-0.7071067811865477</v>
      </c>
      <c r="X16" s="3">
        <f t="shared" si="7"/>
        <v>-0.5000000000000004</v>
      </c>
      <c r="Y16" s="3">
        <f t="shared" si="7"/>
        <v>-0.2588190451025207</v>
      </c>
      <c r="Z16" s="3">
        <f t="shared" si="7"/>
        <v>-2.45029690981724E-16</v>
      </c>
    </row>
    <row r="17" spans="1:26" ht="12.75">
      <c r="A17" s="3" t="s">
        <v>71</v>
      </c>
      <c r="B17" s="3">
        <f>COS(B15)</f>
        <v>1</v>
      </c>
      <c r="C17" s="3">
        <f aca="true" t="shared" si="8" ref="C17:R17">COS(C15)</f>
        <v>0.9659258262890683</v>
      </c>
      <c r="D17" s="3">
        <f t="shared" si="8"/>
        <v>0.8660254037844387</v>
      </c>
      <c r="E17" s="3">
        <f t="shared" si="8"/>
        <v>0.7071067811865476</v>
      </c>
      <c r="F17" s="3">
        <f t="shared" si="8"/>
        <v>0.5000000000000001</v>
      </c>
      <c r="G17" s="3">
        <f t="shared" si="8"/>
        <v>0.25881904510252074</v>
      </c>
      <c r="H17" s="3">
        <f t="shared" si="8"/>
        <v>6.1257422745431E-17</v>
      </c>
      <c r="I17" s="3">
        <f t="shared" si="8"/>
        <v>-0.25881904510252085</v>
      </c>
      <c r="J17" s="3">
        <f t="shared" si="8"/>
        <v>-0.4999999999999998</v>
      </c>
      <c r="K17" s="3">
        <f t="shared" si="8"/>
        <v>-0.7071067811865475</v>
      </c>
      <c r="L17" s="3">
        <f t="shared" si="8"/>
        <v>-0.8660254037844387</v>
      </c>
      <c r="M17" s="3">
        <f t="shared" si="8"/>
        <v>-0.9659258262890682</v>
      </c>
      <c r="N17" s="3">
        <f t="shared" si="8"/>
        <v>-1</v>
      </c>
      <c r="O17" s="3">
        <f t="shared" si="8"/>
        <v>-0.9659258262890683</v>
      </c>
      <c r="P17" s="3">
        <f t="shared" si="8"/>
        <v>-0.8660254037844386</v>
      </c>
      <c r="Q17" s="3">
        <f t="shared" si="8"/>
        <v>-0.7071067811865477</v>
      </c>
      <c r="R17" s="3">
        <f t="shared" si="8"/>
        <v>-0.5000000000000004</v>
      </c>
      <c r="S17" s="3">
        <f aca="true" t="shared" si="9" ref="S17:Z17">COS(S15)</f>
        <v>-0.25881904510252063</v>
      </c>
      <c r="T17" s="3">
        <f t="shared" si="9"/>
        <v>-1.83772268236293E-16</v>
      </c>
      <c r="U17" s="3">
        <f t="shared" si="9"/>
        <v>0.2588190451025203</v>
      </c>
      <c r="V17" s="3">
        <f t="shared" si="9"/>
        <v>0.5000000000000001</v>
      </c>
      <c r="W17" s="3">
        <f t="shared" si="9"/>
        <v>0.7071067811865474</v>
      </c>
      <c r="X17" s="3">
        <f t="shared" si="9"/>
        <v>0.8660254037844384</v>
      </c>
      <c r="Y17" s="3">
        <f t="shared" si="9"/>
        <v>0.9659258262890683</v>
      </c>
      <c r="Z17" s="3">
        <f t="shared" si="9"/>
        <v>1</v>
      </c>
    </row>
    <row r="18" spans="1:26" ht="12.75">
      <c r="A18" s="3" t="s">
        <v>25</v>
      </c>
      <c r="B18" s="3">
        <f aca="true" t="shared" si="10" ref="B18:Z18">B15/B20</f>
        <v>0</v>
      </c>
      <c r="C18" s="3">
        <f t="shared" si="10"/>
        <v>0.2617993877991494</v>
      </c>
      <c r="D18" s="3">
        <f t="shared" si="10"/>
        <v>0.5235987755982988</v>
      </c>
      <c r="E18" s="3">
        <f t="shared" si="10"/>
        <v>0.7853981633974483</v>
      </c>
      <c r="F18" s="3">
        <f t="shared" si="10"/>
        <v>1.0471975511965976</v>
      </c>
      <c r="G18" s="3">
        <f t="shared" si="10"/>
        <v>1.3089969389957472</v>
      </c>
      <c r="H18" s="3">
        <f t="shared" si="10"/>
        <v>1.5707963267948966</v>
      </c>
      <c r="I18" s="3">
        <f t="shared" si="10"/>
        <v>1.8325957145940461</v>
      </c>
      <c r="J18" s="3">
        <f t="shared" si="10"/>
        <v>2.0943951023931953</v>
      </c>
      <c r="K18" s="3">
        <f t="shared" si="10"/>
        <v>2.356194490192345</v>
      </c>
      <c r="L18" s="3">
        <f t="shared" si="10"/>
        <v>2.6179938779914944</v>
      </c>
      <c r="M18" s="3">
        <f t="shared" si="10"/>
        <v>2.8797932657906435</v>
      </c>
      <c r="N18" s="3">
        <f t="shared" si="10"/>
        <v>3.141592653589793</v>
      </c>
      <c r="O18" s="3">
        <f t="shared" si="10"/>
        <v>3.4033920413889427</v>
      </c>
      <c r="P18" s="3">
        <f t="shared" si="10"/>
        <v>3.6651914291880923</v>
      </c>
      <c r="Q18" s="3">
        <f t="shared" si="10"/>
        <v>3.9269908169872414</v>
      </c>
      <c r="R18" s="3">
        <f t="shared" si="10"/>
        <v>4.1887902047863905</v>
      </c>
      <c r="S18" s="3">
        <f t="shared" si="10"/>
        <v>4.4505895925855405</v>
      </c>
      <c r="T18" s="3">
        <f t="shared" si="10"/>
        <v>4.71238898038469</v>
      </c>
      <c r="U18" s="3">
        <f t="shared" si="10"/>
        <v>4.974188368183839</v>
      </c>
      <c r="V18" s="3">
        <f t="shared" si="10"/>
        <v>5.235987755982989</v>
      </c>
      <c r="W18" s="3">
        <f t="shared" si="10"/>
        <v>5.497787143782138</v>
      </c>
      <c r="X18" s="3">
        <f t="shared" si="10"/>
        <v>5.759586531581287</v>
      </c>
      <c r="Y18" s="3">
        <f t="shared" si="10"/>
        <v>6.021385919380437</v>
      </c>
      <c r="Z18" s="3">
        <f t="shared" si="10"/>
        <v>6.283185307179586</v>
      </c>
    </row>
    <row r="19" spans="1:26" ht="12.75">
      <c r="A19" s="3" t="s">
        <v>26</v>
      </c>
      <c r="B19" s="3">
        <f>D5</f>
        <v>0</v>
      </c>
      <c r="C19" s="3">
        <f>B19</f>
        <v>0</v>
      </c>
      <c r="D19" s="3">
        <f aca="true" t="shared" si="11" ref="D19:K19">C19</f>
        <v>0</v>
      </c>
      <c r="E19" s="3">
        <f t="shared" si="11"/>
        <v>0</v>
      </c>
      <c r="F19" s="3">
        <f t="shared" si="11"/>
        <v>0</v>
      </c>
      <c r="G19" s="3">
        <f t="shared" si="11"/>
        <v>0</v>
      </c>
      <c r="H19" s="3">
        <f t="shared" si="11"/>
        <v>0</v>
      </c>
      <c r="I19" s="3">
        <f t="shared" si="11"/>
        <v>0</v>
      </c>
      <c r="J19" s="3">
        <f t="shared" si="11"/>
        <v>0</v>
      </c>
      <c r="K19" s="3">
        <f t="shared" si="11"/>
        <v>0</v>
      </c>
      <c r="L19" s="3">
        <f aca="true" t="shared" si="12" ref="L19:Z19">K19</f>
        <v>0</v>
      </c>
      <c r="M19" s="3">
        <f t="shared" si="12"/>
        <v>0</v>
      </c>
      <c r="N19" s="3">
        <f t="shared" si="12"/>
        <v>0</v>
      </c>
      <c r="O19" s="3">
        <f t="shared" si="12"/>
        <v>0</v>
      </c>
      <c r="P19" s="3">
        <f t="shared" si="12"/>
        <v>0</v>
      </c>
      <c r="Q19" s="3">
        <f t="shared" si="12"/>
        <v>0</v>
      </c>
      <c r="R19" s="3">
        <f t="shared" si="12"/>
        <v>0</v>
      </c>
      <c r="S19" s="3">
        <f t="shared" si="12"/>
        <v>0</v>
      </c>
      <c r="T19" s="3">
        <f t="shared" si="12"/>
        <v>0</v>
      </c>
      <c r="U19" s="3">
        <f t="shared" si="12"/>
        <v>0</v>
      </c>
      <c r="V19" s="3">
        <f t="shared" si="12"/>
        <v>0</v>
      </c>
      <c r="W19" s="3">
        <f t="shared" si="12"/>
        <v>0</v>
      </c>
      <c r="X19" s="3">
        <f t="shared" si="12"/>
        <v>0</v>
      </c>
      <c r="Y19" s="3">
        <f t="shared" si="12"/>
        <v>0</v>
      </c>
      <c r="Z19" s="3">
        <f t="shared" si="12"/>
        <v>0</v>
      </c>
    </row>
    <row r="20" spans="1:26" ht="12.75">
      <c r="A20" s="3" t="s">
        <v>27</v>
      </c>
      <c r="B20" s="3">
        <f>B5</f>
        <v>1</v>
      </c>
      <c r="C20" s="3">
        <f>B20+B19*B18</f>
        <v>1</v>
      </c>
      <c r="D20" s="3">
        <f aca="true" t="shared" si="13" ref="D20:K20">C20+C19*C18</f>
        <v>1</v>
      </c>
      <c r="E20" s="3">
        <f t="shared" si="13"/>
        <v>1</v>
      </c>
      <c r="F20" s="3">
        <f t="shared" si="13"/>
        <v>1</v>
      </c>
      <c r="G20" s="3">
        <f t="shared" si="13"/>
        <v>1</v>
      </c>
      <c r="H20" s="3">
        <f t="shared" si="13"/>
        <v>1</v>
      </c>
      <c r="I20" s="3">
        <f t="shared" si="13"/>
        <v>1</v>
      </c>
      <c r="J20" s="3">
        <f t="shared" si="13"/>
        <v>1</v>
      </c>
      <c r="K20" s="3">
        <f t="shared" si="13"/>
        <v>1</v>
      </c>
      <c r="L20" s="3">
        <f aca="true" t="shared" si="14" ref="L20:Z20">K20+K19*K18</f>
        <v>1</v>
      </c>
      <c r="M20" s="3">
        <f t="shared" si="14"/>
        <v>1</v>
      </c>
      <c r="N20" s="3">
        <f t="shared" si="14"/>
        <v>1</v>
      </c>
      <c r="O20" s="3">
        <f t="shared" si="14"/>
        <v>1</v>
      </c>
      <c r="P20" s="3">
        <f t="shared" si="14"/>
        <v>1</v>
      </c>
      <c r="Q20" s="3">
        <f t="shared" si="14"/>
        <v>1</v>
      </c>
      <c r="R20" s="3">
        <f t="shared" si="14"/>
        <v>1</v>
      </c>
      <c r="S20" s="3">
        <f t="shared" si="14"/>
        <v>1</v>
      </c>
      <c r="T20" s="3">
        <f t="shared" si="14"/>
        <v>1</v>
      </c>
      <c r="U20" s="3">
        <f t="shared" si="14"/>
        <v>1</v>
      </c>
      <c r="V20" s="3">
        <f t="shared" si="14"/>
        <v>1</v>
      </c>
      <c r="W20" s="3">
        <f t="shared" si="14"/>
        <v>1</v>
      </c>
      <c r="X20" s="3">
        <f t="shared" si="14"/>
        <v>1</v>
      </c>
      <c r="Y20" s="3">
        <f t="shared" si="14"/>
        <v>1</v>
      </c>
      <c r="Z20" s="3">
        <f t="shared" si="14"/>
        <v>1</v>
      </c>
    </row>
    <row r="21" spans="1:26" ht="12.75">
      <c r="A21" s="3" t="s">
        <v>28</v>
      </c>
      <c r="B21" s="3">
        <v>0</v>
      </c>
      <c r="C21" s="3">
        <f>B21+C18</f>
        <v>0.2617993877991494</v>
      </c>
      <c r="D21" s="3">
        <f aca="true" t="shared" si="15" ref="D21:K21">C21+D18</f>
        <v>0.7853981633974483</v>
      </c>
      <c r="E21" s="3">
        <f t="shared" si="15"/>
        <v>1.5707963267948966</v>
      </c>
      <c r="F21" s="3">
        <f t="shared" si="15"/>
        <v>2.617993877991494</v>
      </c>
      <c r="G21" s="3">
        <f t="shared" si="15"/>
        <v>3.9269908169872414</v>
      </c>
      <c r="H21" s="3">
        <f t="shared" si="15"/>
        <v>5.497787143782138</v>
      </c>
      <c r="I21" s="3">
        <f t="shared" si="15"/>
        <v>7.3303828583761845</v>
      </c>
      <c r="J21" s="3">
        <f t="shared" si="15"/>
        <v>9.42477796076938</v>
      </c>
      <c r="K21" s="3">
        <f t="shared" si="15"/>
        <v>11.780972450961723</v>
      </c>
      <c r="L21" s="3">
        <f aca="true" t="shared" si="16" ref="L21:Z21">K21+L18</f>
        <v>14.398966328953218</v>
      </c>
      <c r="M21" s="3">
        <f t="shared" si="16"/>
        <v>17.27875959474386</v>
      </c>
      <c r="N21" s="3">
        <f t="shared" si="16"/>
        <v>20.420352248333653</v>
      </c>
      <c r="O21" s="3">
        <f t="shared" si="16"/>
        <v>23.823744289722598</v>
      </c>
      <c r="P21" s="3">
        <f t="shared" si="16"/>
        <v>27.48893571891069</v>
      </c>
      <c r="Q21" s="3">
        <f t="shared" si="16"/>
        <v>31.41592653589793</v>
      </c>
      <c r="R21" s="3">
        <f t="shared" si="16"/>
        <v>35.604716740684324</v>
      </c>
      <c r="S21" s="3">
        <f t="shared" si="16"/>
        <v>40.05530633326987</v>
      </c>
      <c r="T21" s="3">
        <f t="shared" si="16"/>
        <v>44.767695313654556</v>
      </c>
      <c r="U21" s="3">
        <f t="shared" si="16"/>
        <v>49.741883681838395</v>
      </c>
      <c r="V21" s="3">
        <f t="shared" si="16"/>
        <v>54.977871437821385</v>
      </c>
      <c r="W21" s="3">
        <f t="shared" si="16"/>
        <v>60.475658581603525</v>
      </c>
      <c r="X21" s="3">
        <f t="shared" si="16"/>
        <v>66.23524511318482</v>
      </c>
      <c r="Y21" s="3">
        <f t="shared" si="16"/>
        <v>72.25663103256525</v>
      </c>
      <c r="Z21" s="3">
        <f t="shared" si="16"/>
        <v>78.53981633974485</v>
      </c>
    </row>
    <row r="22" spans="1:26" ht="12.75">
      <c r="A22" s="3" t="s">
        <v>29</v>
      </c>
      <c r="B22" s="3">
        <f>$B$5</f>
        <v>1</v>
      </c>
      <c r="C22" s="3">
        <f>B22+$D$5*B18</f>
        <v>1</v>
      </c>
      <c r="D22" s="3">
        <f aca="true" t="shared" si="17" ref="D22:K22">C22+$D$5*C18</f>
        <v>1</v>
      </c>
      <c r="E22" s="3">
        <f t="shared" si="17"/>
        <v>1</v>
      </c>
      <c r="F22" s="3">
        <f t="shared" si="17"/>
        <v>1</v>
      </c>
      <c r="G22" s="3">
        <f t="shared" si="17"/>
        <v>1</v>
      </c>
      <c r="H22" s="3">
        <f t="shared" si="17"/>
        <v>1</v>
      </c>
      <c r="I22" s="3">
        <f t="shared" si="17"/>
        <v>1</v>
      </c>
      <c r="J22" s="3">
        <f t="shared" si="17"/>
        <v>1</v>
      </c>
      <c r="K22" s="3">
        <f t="shared" si="17"/>
        <v>1</v>
      </c>
      <c r="L22" s="3">
        <f aca="true" t="shared" si="18" ref="L22:Z22">K22+$D$5*K18</f>
        <v>1</v>
      </c>
      <c r="M22" s="3">
        <f t="shared" si="18"/>
        <v>1</v>
      </c>
      <c r="N22" s="3">
        <f t="shared" si="18"/>
        <v>1</v>
      </c>
      <c r="O22" s="3">
        <f t="shared" si="18"/>
        <v>1</v>
      </c>
      <c r="P22" s="3">
        <f t="shared" si="18"/>
        <v>1</v>
      </c>
      <c r="Q22" s="3">
        <f t="shared" si="18"/>
        <v>1</v>
      </c>
      <c r="R22" s="3">
        <f t="shared" si="18"/>
        <v>1</v>
      </c>
      <c r="S22" s="3">
        <f t="shared" si="18"/>
        <v>1</v>
      </c>
      <c r="T22" s="3">
        <f t="shared" si="18"/>
        <v>1</v>
      </c>
      <c r="U22" s="3">
        <f t="shared" si="18"/>
        <v>1</v>
      </c>
      <c r="V22" s="3">
        <f t="shared" si="18"/>
        <v>1</v>
      </c>
      <c r="W22" s="3">
        <f t="shared" si="18"/>
        <v>1</v>
      </c>
      <c r="X22" s="3">
        <f t="shared" si="18"/>
        <v>1</v>
      </c>
      <c r="Y22" s="3">
        <f t="shared" si="18"/>
        <v>1</v>
      </c>
      <c r="Z22" s="3">
        <f t="shared" si="18"/>
        <v>1</v>
      </c>
    </row>
    <row r="23" spans="1:26" ht="12.75">
      <c r="A23" s="3" t="s">
        <v>30</v>
      </c>
      <c r="B23" s="3">
        <f>$B$14</f>
        <v>0</v>
      </c>
      <c r="C23" s="3">
        <f>B23+(B22+C22)*C18/2+0.5*B19*C18^2</f>
        <v>0.2617993877991494</v>
      </c>
      <c r="D23" s="3">
        <f aca="true" t="shared" si="19" ref="D23:K23">C23+(C22+D22)*D18/2+0.5*C19*D18^2</f>
        <v>0.7853981633974483</v>
      </c>
      <c r="E23" s="3">
        <f t="shared" si="19"/>
        <v>1.5707963267948966</v>
      </c>
      <c r="F23" s="3">
        <f t="shared" si="19"/>
        <v>2.617993877991494</v>
      </c>
      <c r="G23" s="3">
        <f t="shared" si="19"/>
        <v>3.9269908169872414</v>
      </c>
      <c r="H23" s="3">
        <f t="shared" si="19"/>
        <v>5.497787143782138</v>
      </c>
      <c r="I23" s="3">
        <f t="shared" si="19"/>
        <v>7.3303828583761845</v>
      </c>
      <c r="J23" s="3">
        <f t="shared" si="19"/>
        <v>9.42477796076938</v>
      </c>
      <c r="K23" s="3">
        <f t="shared" si="19"/>
        <v>11.780972450961723</v>
      </c>
      <c r="L23" s="3">
        <f aca="true" t="shared" si="20" ref="L23:Z23">K23+(K22+L22)*L18/2+0.5*K19*L18^2</f>
        <v>14.398966328953218</v>
      </c>
      <c r="M23" s="3">
        <f t="shared" si="20"/>
        <v>17.27875959474386</v>
      </c>
      <c r="N23" s="3">
        <f t="shared" si="20"/>
        <v>20.420352248333653</v>
      </c>
      <c r="O23" s="3">
        <f t="shared" si="20"/>
        <v>23.823744289722598</v>
      </c>
      <c r="P23" s="3">
        <f t="shared" si="20"/>
        <v>27.48893571891069</v>
      </c>
      <c r="Q23" s="3">
        <f t="shared" si="20"/>
        <v>31.41592653589793</v>
      </c>
      <c r="R23" s="3">
        <f t="shared" si="20"/>
        <v>35.604716740684324</v>
      </c>
      <c r="S23" s="3">
        <f t="shared" si="20"/>
        <v>40.05530633326987</v>
      </c>
      <c r="T23" s="3">
        <f t="shared" si="20"/>
        <v>44.767695313654556</v>
      </c>
      <c r="U23" s="3">
        <f t="shared" si="20"/>
        <v>49.741883681838395</v>
      </c>
      <c r="V23" s="3">
        <f t="shared" si="20"/>
        <v>54.977871437821385</v>
      </c>
      <c r="W23" s="3">
        <f t="shared" si="20"/>
        <v>60.475658581603525</v>
      </c>
      <c r="X23" s="3">
        <f t="shared" si="20"/>
        <v>66.23524511318482</v>
      </c>
      <c r="Y23" s="3">
        <f t="shared" si="20"/>
        <v>72.25663103256525</v>
      </c>
      <c r="Z23" s="3">
        <f t="shared" si="20"/>
        <v>78.53981633974485</v>
      </c>
    </row>
    <row r="24" spans="2:26" ht="12.75">
      <c r="B24" s="3">
        <f>$B$14+$B$20*(B21-$B$21)+B19*(B21-$B$21)^2/2</f>
        <v>0</v>
      </c>
      <c r="C24" s="3">
        <f aca="true" t="shared" si="21" ref="C24:K24">$B$14+$B$20*(C21-$B$21)+C19*(C21-$B$21)^2/2</f>
        <v>0.2617993877991494</v>
      </c>
      <c r="D24" s="3">
        <f t="shared" si="21"/>
        <v>0.7853981633974483</v>
      </c>
      <c r="E24" s="3">
        <f t="shared" si="21"/>
        <v>1.5707963267948966</v>
      </c>
      <c r="F24" s="3">
        <f t="shared" si="21"/>
        <v>2.617993877991494</v>
      </c>
      <c r="G24" s="3">
        <f t="shared" si="21"/>
        <v>3.9269908169872414</v>
      </c>
      <c r="H24" s="3">
        <f t="shared" si="21"/>
        <v>5.497787143782138</v>
      </c>
      <c r="I24" s="3">
        <f t="shared" si="21"/>
        <v>7.3303828583761845</v>
      </c>
      <c r="J24" s="3">
        <f t="shared" si="21"/>
        <v>9.42477796076938</v>
      </c>
      <c r="K24" s="3">
        <f t="shared" si="21"/>
        <v>11.780972450961723</v>
      </c>
      <c r="L24" s="3">
        <f aca="true" t="shared" si="22" ref="L24:Z24">$B$14+$B$20*(L21-$B$21)+L19*(L21-$B$21)^2/2</f>
        <v>14.398966328953218</v>
      </c>
      <c r="M24" s="3">
        <f t="shared" si="22"/>
        <v>17.27875959474386</v>
      </c>
      <c r="N24" s="3">
        <f t="shared" si="22"/>
        <v>20.420352248333653</v>
      </c>
      <c r="O24" s="3">
        <f t="shared" si="22"/>
        <v>23.823744289722598</v>
      </c>
      <c r="P24" s="3">
        <f t="shared" si="22"/>
        <v>27.48893571891069</v>
      </c>
      <c r="Q24" s="3">
        <f t="shared" si="22"/>
        <v>31.41592653589793</v>
      </c>
      <c r="R24" s="3">
        <f t="shared" si="22"/>
        <v>35.604716740684324</v>
      </c>
      <c r="S24" s="3">
        <f t="shared" si="22"/>
        <v>40.05530633326987</v>
      </c>
      <c r="T24" s="3">
        <f t="shared" si="22"/>
        <v>44.767695313654556</v>
      </c>
      <c r="U24" s="3">
        <f t="shared" si="22"/>
        <v>49.741883681838395</v>
      </c>
      <c r="V24" s="3">
        <f t="shared" si="22"/>
        <v>54.977871437821385</v>
      </c>
      <c r="W24" s="3">
        <f t="shared" si="22"/>
        <v>60.475658581603525</v>
      </c>
      <c r="X24" s="3">
        <f t="shared" si="22"/>
        <v>66.23524511318482</v>
      </c>
      <c r="Y24" s="3">
        <f t="shared" si="22"/>
        <v>72.25663103256525</v>
      </c>
      <c r="Z24" s="3">
        <f t="shared" si="22"/>
        <v>78.53981633974485</v>
      </c>
    </row>
    <row r="25" spans="1:26" s="28" customFormat="1" ht="12.75">
      <c r="A25" s="9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3" t="s">
        <v>32</v>
      </c>
      <c r="B26" s="3">
        <f aca="true" t="shared" si="23" ref="B26:Z26">$D$3*B17-$D$4*B16</f>
        <v>1</v>
      </c>
      <c r="C26" s="3">
        <f t="shared" si="23"/>
        <v>0.9659258262890683</v>
      </c>
      <c r="D26" s="3">
        <f t="shared" si="23"/>
        <v>0.8660254037844387</v>
      </c>
      <c r="E26" s="3">
        <f t="shared" si="23"/>
        <v>0.7071067811865476</v>
      </c>
      <c r="F26" s="3">
        <f t="shared" si="23"/>
        <v>0.5000000000000001</v>
      </c>
      <c r="G26" s="3">
        <f t="shared" si="23"/>
        <v>0.25881904510252074</v>
      </c>
      <c r="H26" s="3">
        <f t="shared" si="23"/>
        <v>6.1257422745431E-17</v>
      </c>
      <c r="I26" s="3">
        <f t="shared" si="23"/>
        <v>-0.25881904510252085</v>
      </c>
      <c r="J26" s="3">
        <f t="shared" si="23"/>
        <v>-0.4999999999999998</v>
      </c>
      <c r="K26" s="3">
        <f t="shared" si="23"/>
        <v>-0.7071067811865475</v>
      </c>
      <c r="L26" s="3">
        <f t="shared" si="23"/>
        <v>-0.8660254037844387</v>
      </c>
      <c r="M26" s="3">
        <f t="shared" si="23"/>
        <v>-0.9659258262890682</v>
      </c>
      <c r="N26" s="3">
        <f t="shared" si="23"/>
        <v>-1</v>
      </c>
      <c r="O26" s="3">
        <f t="shared" si="23"/>
        <v>-0.9659258262890683</v>
      </c>
      <c r="P26" s="3">
        <f t="shared" si="23"/>
        <v>-0.8660254037844386</v>
      </c>
      <c r="Q26" s="3">
        <f t="shared" si="23"/>
        <v>-0.7071067811865477</v>
      </c>
      <c r="R26" s="3">
        <f t="shared" si="23"/>
        <v>-0.5000000000000004</v>
      </c>
      <c r="S26" s="3">
        <f t="shared" si="23"/>
        <v>-0.25881904510252063</v>
      </c>
      <c r="T26" s="3">
        <f t="shared" si="23"/>
        <v>-1.83772268236293E-16</v>
      </c>
      <c r="U26" s="3">
        <f t="shared" si="23"/>
        <v>0.2588190451025203</v>
      </c>
      <c r="V26" s="3">
        <f t="shared" si="23"/>
        <v>0.5000000000000001</v>
      </c>
      <c r="W26" s="3">
        <f t="shared" si="23"/>
        <v>0.7071067811865474</v>
      </c>
      <c r="X26" s="3">
        <f t="shared" si="23"/>
        <v>0.8660254037844384</v>
      </c>
      <c r="Y26" s="3">
        <f t="shared" si="23"/>
        <v>0.9659258262890683</v>
      </c>
      <c r="Z26" s="3">
        <f t="shared" si="23"/>
        <v>1</v>
      </c>
    </row>
    <row r="27" spans="1:26" ht="12.75">
      <c r="A27" s="3" t="s">
        <v>33</v>
      </c>
      <c r="B27" s="3">
        <f aca="true" t="shared" si="24" ref="B27:Z27">$D$3*B16-$D$4*B16</f>
        <v>0</v>
      </c>
      <c r="C27" s="3">
        <f t="shared" si="24"/>
        <v>0.25881904510252074</v>
      </c>
      <c r="D27" s="3">
        <f t="shared" si="24"/>
        <v>0.49999999999999994</v>
      </c>
      <c r="E27" s="3">
        <f t="shared" si="24"/>
        <v>0.7071067811865475</v>
      </c>
      <c r="F27" s="3">
        <f t="shared" si="24"/>
        <v>0.8660254037844386</v>
      </c>
      <c r="G27" s="3">
        <f t="shared" si="24"/>
        <v>0.9659258262890683</v>
      </c>
      <c r="H27" s="3">
        <f t="shared" si="24"/>
        <v>1</v>
      </c>
      <c r="I27" s="3">
        <f t="shared" si="24"/>
        <v>0.9659258262890683</v>
      </c>
      <c r="J27" s="3">
        <f t="shared" si="24"/>
        <v>0.8660254037844387</v>
      </c>
      <c r="K27" s="3">
        <f t="shared" si="24"/>
        <v>0.7071067811865476</v>
      </c>
      <c r="L27" s="3">
        <f t="shared" si="24"/>
        <v>0.49999999999999994</v>
      </c>
      <c r="M27" s="3">
        <f t="shared" si="24"/>
        <v>0.258819045102521</v>
      </c>
      <c r="N27" s="3">
        <f t="shared" si="24"/>
        <v>1.22514845490862E-16</v>
      </c>
      <c r="O27" s="3">
        <f t="shared" si="24"/>
        <v>-0.2588190451025208</v>
      </c>
      <c r="P27" s="3">
        <f t="shared" si="24"/>
        <v>-0.5000000000000001</v>
      </c>
      <c r="Q27" s="3">
        <f t="shared" si="24"/>
        <v>-0.7071067811865475</v>
      </c>
      <c r="R27" s="3">
        <f t="shared" si="24"/>
        <v>-0.8660254037844384</v>
      </c>
      <c r="S27" s="3">
        <f t="shared" si="24"/>
        <v>-0.9659258262890683</v>
      </c>
      <c r="T27" s="3">
        <f t="shared" si="24"/>
        <v>-1</v>
      </c>
      <c r="U27" s="3">
        <f t="shared" si="24"/>
        <v>-0.9659258262890684</v>
      </c>
      <c r="V27" s="3">
        <f t="shared" si="24"/>
        <v>-0.8660254037844386</v>
      </c>
      <c r="W27" s="3">
        <f t="shared" si="24"/>
        <v>-0.7071067811865477</v>
      </c>
      <c r="X27" s="3">
        <f t="shared" si="24"/>
        <v>-0.5000000000000004</v>
      </c>
      <c r="Y27" s="3">
        <f t="shared" si="24"/>
        <v>-0.2588190451025207</v>
      </c>
      <c r="Z27" s="3">
        <f t="shared" si="24"/>
        <v>-2.45029690981724E-16</v>
      </c>
    </row>
    <row r="28" spans="1:26" ht="12.75">
      <c r="A28" s="3" t="s">
        <v>34</v>
      </c>
      <c r="B28" s="3">
        <f aca="true" t="shared" si="25" ref="B28:Z28">-B20*B27</f>
        <v>0</v>
      </c>
      <c r="C28" s="3">
        <f t="shared" si="25"/>
        <v>-0.25881904510252074</v>
      </c>
      <c r="D28" s="3">
        <f t="shared" si="25"/>
        <v>-0.49999999999999994</v>
      </c>
      <c r="E28" s="3">
        <f t="shared" si="25"/>
        <v>-0.7071067811865475</v>
      </c>
      <c r="F28" s="3">
        <f t="shared" si="25"/>
        <v>-0.8660254037844386</v>
      </c>
      <c r="G28" s="3">
        <f t="shared" si="25"/>
        <v>-0.9659258262890683</v>
      </c>
      <c r="H28" s="3">
        <f t="shared" si="25"/>
        <v>-1</v>
      </c>
      <c r="I28" s="3">
        <f t="shared" si="25"/>
        <v>-0.9659258262890683</v>
      </c>
      <c r="J28" s="3">
        <f t="shared" si="25"/>
        <v>-0.8660254037844387</v>
      </c>
      <c r="K28" s="3">
        <f t="shared" si="25"/>
        <v>-0.7071067811865476</v>
      </c>
      <c r="L28" s="3">
        <f t="shared" si="25"/>
        <v>-0.49999999999999994</v>
      </c>
      <c r="M28" s="3">
        <f t="shared" si="25"/>
        <v>-0.258819045102521</v>
      </c>
      <c r="N28" s="3">
        <f t="shared" si="25"/>
        <v>-1.22514845490862E-16</v>
      </c>
      <c r="O28" s="3">
        <f t="shared" si="25"/>
        <v>0.2588190451025208</v>
      </c>
      <c r="P28" s="3">
        <f t="shared" si="25"/>
        <v>0.5000000000000001</v>
      </c>
      <c r="Q28" s="3">
        <f t="shared" si="25"/>
        <v>0.7071067811865475</v>
      </c>
      <c r="R28" s="3">
        <f t="shared" si="25"/>
        <v>0.8660254037844384</v>
      </c>
      <c r="S28" s="3">
        <f t="shared" si="25"/>
        <v>0.9659258262890683</v>
      </c>
      <c r="T28" s="3">
        <f t="shared" si="25"/>
        <v>1</v>
      </c>
      <c r="U28" s="3">
        <f t="shared" si="25"/>
        <v>0.9659258262890684</v>
      </c>
      <c r="V28" s="3">
        <f t="shared" si="25"/>
        <v>0.8660254037844386</v>
      </c>
      <c r="W28" s="3">
        <f t="shared" si="25"/>
        <v>0.7071067811865477</v>
      </c>
      <c r="X28" s="3">
        <f t="shared" si="25"/>
        <v>0.5000000000000004</v>
      </c>
      <c r="Y28" s="3">
        <f t="shared" si="25"/>
        <v>0.2588190451025207</v>
      </c>
      <c r="Z28" s="3">
        <f t="shared" si="25"/>
        <v>2.45029690981724E-16</v>
      </c>
    </row>
    <row r="29" spans="1:26" ht="12.75">
      <c r="A29" s="3" t="s">
        <v>35</v>
      </c>
      <c r="B29" s="3">
        <f aca="true" t="shared" si="26" ref="B29:Z29">B20*B26</f>
        <v>1</v>
      </c>
      <c r="C29" s="3">
        <f t="shared" si="26"/>
        <v>0.9659258262890683</v>
      </c>
      <c r="D29" s="3">
        <f t="shared" si="26"/>
        <v>0.8660254037844387</v>
      </c>
      <c r="E29" s="3">
        <f t="shared" si="26"/>
        <v>0.7071067811865476</v>
      </c>
      <c r="F29" s="3">
        <f t="shared" si="26"/>
        <v>0.5000000000000001</v>
      </c>
      <c r="G29" s="3">
        <f t="shared" si="26"/>
        <v>0.25881904510252074</v>
      </c>
      <c r="H29" s="3">
        <f t="shared" si="26"/>
        <v>6.1257422745431E-17</v>
      </c>
      <c r="I29" s="3">
        <f t="shared" si="26"/>
        <v>-0.25881904510252085</v>
      </c>
      <c r="J29" s="3">
        <f t="shared" si="26"/>
        <v>-0.4999999999999998</v>
      </c>
      <c r="K29" s="3">
        <f t="shared" si="26"/>
        <v>-0.7071067811865475</v>
      </c>
      <c r="L29" s="3">
        <f t="shared" si="26"/>
        <v>-0.8660254037844387</v>
      </c>
      <c r="M29" s="3">
        <f t="shared" si="26"/>
        <v>-0.9659258262890682</v>
      </c>
      <c r="N29" s="3">
        <f t="shared" si="26"/>
        <v>-1</v>
      </c>
      <c r="O29" s="3">
        <f t="shared" si="26"/>
        <v>-0.9659258262890683</v>
      </c>
      <c r="P29" s="3">
        <f t="shared" si="26"/>
        <v>-0.8660254037844386</v>
      </c>
      <c r="Q29" s="3">
        <f t="shared" si="26"/>
        <v>-0.7071067811865477</v>
      </c>
      <c r="R29" s="3">
        <f t="shared" si="26"/>
        <v>-0.5000000000000004</v>
      </c>
      <c r="S29" s="3">
        <f t="shared" si="26"/>
        <v>-0.25881904510252063</v>
      </c>
      <c r="T29" s="3">
        <f t="shared" si="26"/>
        <v>-1.83772268236293E-16</v>
      </c>
      <c r="U29" s="3">
        <f t="shared" si="26"/>
        <v>0.2588190451025203</v>
      </c>
      <c r="V29" s="3">
        <f t="shared" si="26"/>
        <v>0.5000000000000001</v>
      </c>
      <c r="W29" s="3">
        <f t="shared" si="26"/>
        <v>0.7071067811865474</v>
      </c>
      <c r="X29" s="3">
        <f t="shared" si="26"/>
        <v>0.8660254037844384</v>
      </c>
      <c r="Y29" s="3">
        <f t="shared" si="26"/>
        <v>0.9659258262890683</v>
      </c>
      <c r="Z29" s="3">
        <f t="shared" si="26"/>
        <v>1</v>
      </c>
    </row>
    <row r="30" spans="1:26" ht="12.75">
      <c r="A30" s="3" t="s">
        <v>36</v>
      </c>
      <c r="B30" s="3">
        <f aca="true" t="shared" si="27" ref="B30:Z30">-B19*B27-B20*B29</f>
        <v>-1</v>
      </c>
      <c r="C30" s="3">
        <f t="shared" si="27"/>
        <v>-0.9659258262890683</v>
      </c>
      <c r="D30" s="3">
        <f t="shared" si="27"/>
        <v>-0.8660254037844387</v>
      </c>
      <c r="E30" s="3">
        <f t="shared" si="27"/>
        <v>-0.7071067811865476</v>
      </c>
      <c r="F30" s="3">
        <f t="shared" si="27"/>
        <v>-0.5000000000000001</v>
      </c>
      <c r="G30" s="3">
        <f t="shared" si="27"/>
        <v>-0.25881904510252074</v>
      </c>
      <c r="H30" s="3">
        <f t="shared" si="27"/>
        <v>-6.1257422745431E-17</v>
      </c>
      <c r="I30" s="3">
        <f t="shared" si="27"/>
        <v>0.25881904510252085</v>
      </c>
      <c r="J30" s="3">
        <f t="shared" si="27"/>
        <v>0.4999999999999998</v>
      </c>
      <c r="K30" s="3">
        <f t="shared" si="27"/>
        <v>0.7071067811865475</v>
      </c>
      <c r="L30" s="3">
        <f t="shared" si="27"/>
        <v>0.8660254037844387</v>
      </c>
      <c r="M30" s="3">
        <f t="shared" si="27"/>
        <v>0.9659258262890682</v>
      </c>
      <c r="N30" s="3">
        <f t="shared" si="27"/>
        <v>1</v>
      </c>
      <c r="O30" s="3">
        <f t="shared" si="27"/>
        <v>0.9659258262890683</v>
      </c>
      <c r="P30" s="3">
        <f t="shared" si="27"/>
        <v>0.8660254037844386</v>
      </c>
      <c r="Q30" s="3">
        <f t="shared" si="27"/>
        <v>0.7071067811865477</v>
      </c>
      <c r="R30" s="3">
        <f t="shared" si="27"/>
        <v>0.5000000000000004</v>
      </c>
      <c r="S30" s="3">
        <f t="shared" si="27"/>
        <v>0.25881904510252063</v>
      </c>
      <c r="T30" s="3">
        <f t="shared" si="27"/>
        <v>1.83772268236293E-16</v>
      </c>
      <c r="U30" s="3">
        <f t="shared" si="27"/>
        <v>-0.2588190451025203</v>
      </c>
      <c r="V30" s="3">
        <f t="shared" si="27"/>
        <v>-0.5000000000000001</v>
      </c>
      <c r="W30" s="3">
        <f t="shared" si="27"/>
        <v>-0.7071067811865474</v>
      </c>
      <c r="X30" s="3">
        <f t="shared" si="27"/>
        <v>-0.8660254037844384</v>
      </c>
      <c r="Y30" s="3">
        <f t="shared" si="27"/>
        <v>-0.9659258262890683</v>
      </c>
      <c r="Z30" s="3">
        <f t="shared" si="27"/>
        <v>-1</v>
      </c>
    </row>
    <row r="31" spans="1:26" ht="12.75">
      <c r="A31" s="3" t="s">
        <v>37</v>
      </c>
      <c r="B31" s="3">
        <f>B19*B26+B20*B28</f>
        <v>0</v>
      </c>
      <c r="C31" s="3">
        <f aca="true" t="shared" si="28" ref="C31:Z31">C19*C26+C20*C28</f>
        <v>-0.25881904510252074</v>
      </c>
      <c r="D31" s="3">
        <f t="shared" si="28"/>
        <v>-0.49999999999999994</v>
      </c>
      <c r="E31" s="3">
        <f t="shared" si="28"/>
        <v>-0.7071067811865475</v>
      </c>
      <c r="F31" s="3">
        <f t="shared" si="28"/>
        <v>-0.8660254037844386</v>
      </c>
      <c r="G31" s="3">
        <f t="shared" si="28"/>
        <v>-0.9659258262890683</v>
      </c>
      <c r="H31" s="3">
        <f t="shared" si="28"/>
        <v>-1</v>
      </c>
      <c r="I31" s="3">
        <f t="shared" si="28"/>
        <v>-0.9659258262890683</v>
      </c>
      <c r="J31" s="3">
        <f t="shared" si="28"/>
        <v>-0.8660254037844387</v>
      </c>
      <c r="K31" s="3">
        <f t="shared" si="28"/>
        <v>-0.7071067811865476</v>
      </c>
      <c r="L31" s="3">
        <f t="shared" si="28"/>
        <v>-0.49999999999999994</v>
      </c>
      <c r="M31" s="3">
        <f t="shared" si="28"/>
        <v>-0.258819045102521</v>
      </c>
      <c r="N31" s="3">
        <f t="shared" si="28"/>
        <v>-1.22514845490862E-16</v>
      </c>
      <c r="O31" s="3">
        <f t="shared" si="28"/>
        <v>0.2588190451025208</v>
      </c>
      <c r="P31" s="3">
        <f t="shared" si="28"/>
        <v>0.5000000000000001</v>
      </c>
      <c r="Q31" s="3">
        <f t="shared" si="28"/>
        <v>0.7071067811865475</v>
      </c>
      <c r="R31" s="3">
        <f t="shared" si="28"/>
        <v>0.8660254037844384</v>
      </c>
      <c r="S31" s="3">
        <f t="shared" si="28"/>
        <v>0.9659258262890683</v>
      </c>
      <c r="T31" s="3">
        <f t="shared" si="28"/>
        <v>1</v>
      </c>
      <c r="U31" s="3">
        <f t="shared" si="28"/>
        <v>0.9659258262890684</v>
      </c>
      <c r="V31" s="3">
        <f t="shared" si="28"/>
        <v>0.8660254037844386</v>
      </c>
      <c r="W31" s="3">
        <f t="shared" si="28"/>
        <v>0.7071067811865477</v>
      </c>
      <c r="X31" s="3">
        <f t="shared" si="28"/>
        <v>0.5000000000000004</v>
      </c>
      <c r="Y31" s="3">
        <f t="shared" si="28"/>
        <v>0.2588190451025207</v>
      </c>
      <c r="Z31" s="3">
        <f t="shared" si="28"/>
        <v>2.45029690981724E-16</v>
      </c>
    </row>
    <row r="32" ht="12.75">
      <c r="A32" s="3" t="s">
        <v>80</v>
      </c>
    </row>
    <row r="33" spans="1:26" ht="12.75">
      <c r="A33" s="3" t="s">
        <v>38</v>
      </c>
      <c r="B33" s="3">
        <f aca="true" t="shared" si="29" ref="B33:Z33">$D$6*B17-$D$7*B16</f>
        <v>0.5</v>
      </c>
      <c r="C33" s="3">
        <f t="shared" si="29"/>
        <v>0.48076295126116275</v>
      </c>
      <c r="D33" s="3">
        <f t="shared" si="29"/>
        <v>0.4287627018922194</v>
      </c>
      <c r="E33" s="3">
        <f t="shared" si="29"/>
        <v>0.34754298295318814</v>
      </c>
      <c r="F33" s="3">
        <f t="shared" si="29"/>
        <v>0.24263878406783232</v>
      </c>
      <c r="G33" s="3">
        <f t="shared" si="29"/>
        <v>0.12119915302780329</v>
      </c>
      <c r="H33" s="3">
        <f t="shared" si="29"/>
        <v>-0.00849999999999997</v>
      </c>
      <c r="I33" s="3">
        <f t="shared" si="29"/>
        <v>-0.1376198920747175</v>
      </c>
      <c r="J33" s="3">
        <f t="shared" si="29"/>
        <v>-0.2573612159321676</v>
      </c>
      <c r="K33" s="3">
        <f t="shared" si="29"/>
        <v>-0.3595637982333594</v>
      </c>
      <c r="L33" s="3">
        <f t="shared" si="29"/>
        <v>-0.43726270189221933</v>
      </c>
      <c r="M33" s="3">
        <f t="shared" si="29"/>
        <v>-0.4851628750279055</v>
      </c>
      <c r="N33" s="3">
        <f t="shared" si="29"/>
        <v>-0.5</v>
      </c>
      <c r="O33" s="3">
        <f t="shared" si="29"/>
        <v>-0.48076295126116275</v>
      </c>
      <c r="P33" s="3">
        <f t="shared" si="29"/>
        <v>-0.4287627018922193</v>
      </c>
      <c r="Q33" s="3">
        <f t="shared" si="29"/>
        <v>-0.3475429829531882</v>
      </c>
      <c r="R33" s="3">
        <f t="shared" si="29"/>
        <v>-0.24263878406783249</v>
      </c>
      <c r="S33" s="3">
        <f t="shared" si="29"/>
        <v>-0.12119915302780324</v>
      </c>
      <c r="T33" s="3">
        <f t="shared" si="29"/>
        <v>0.008499999999999909</v>
      </c>
      <c r="U33" s="3">
        <f t="shared" si="29"/>
        <v>0.13761989207471723</v>
      </c>
      <c r="V33" s="3">
        <f t="shared" si="29"/>
        <v>0.25736121593216776</v>
      </c>
      <c r="W33" s="3">
        <f t="shared" si="29"/>
        <v>0.3595637982333593</v>
      </c>
      <c r="X33" s="3">
        <f t="shared" si="29"/>
        <v>0.43726270189221916</v>
      </c>
      <c r="Y33" s="3">
        <f t="shared" si="29"/>
        <v>0.48516287502790556</v>
      </c>
      <c r="Z33" s="3">
        <f t="shared" si="29"/>
        <v>0.5</v>
      </c>
    </row>
    <row r="34" spans="1:26" ht="12.75">
      <c r="A34" s="3" t="s">
        <v>39</v>
      </c>
      <c r="B34" s="3">
        <f aca="true" t="shared" si="30" ref="B34:Z34">$D$6*B16+$D$7*B17</f>
        <v>0.0085</v>
      </c>
      <c r="C34" s="3">
        <f t="shared" si="30"/>
        <v>0.13761989207471745</v>
      </c>
      <c r="D34" s="3">
        <f t="shared" si="30"/>
        <v>0.2573612159321677</v>
      </c>
      <c r="E34" s="3">
        <f t="shared" si="30"/>
        <v>0.3595637982333594</v>
      </c>
      <c r="F34" s="3">
        <f t="shared" si="30"/>
        <v>0.4372627018922193</v>
      </c>
      <c r="G34" s="3">
        <f t="shared" si="30"/>
        <v>0.48516287502790556</v>
      </c>
      <c r="H34" s="3">
        <f t="shared" si="30"/>
        <v>0.5</v>
      </c>
      <c r="I34" s="3">
        <f t="shared" si="30"/>
        <v>0.48076295126116275</v>
      </c>
      <c r="J34" s="3">
        <f t="shared" si="30"/>
        <v>0.4287627018922194</v>
      </c>
      <c r="K34" s="3">
        <f t="shared" si="30"/>
        <v>0.34754298295318814</v>
      </c>
      <c r="L34" s="3">
        <f t="shared" si="30"/>
        <v>0.24263878406783224</v>
      </c>
      <c r="M34" s="3">
        <f t="shared" si="30"/>
        <v>0.12119915302780343</v>
      </c>
      <c r="N34" s="3">
        <f t="shared" si="30"/>
        <v>-0.00849999999999994</v>
      </c>
      <c r="O34" s="3">
        <f t="shared" si="30"/>
        <v>-0.13761989207471748</v>
      </c>
      <c r="P34" s="3">
        <f t="shared" si="30"/>
        <v>-0.25736121593216776</v>
      </c>
      <c r="Q34" s="3">
        <f t="shared" si="30"/>
        <v>-0.3595637982333594</v>
      </c>
      <c r="R34" s="3">
        <f t="shared" si="30"/>
        <v>-0.43726270189221916</v>
      </c>
      <c r="S34" s="3">
        <f t="shared" si="30"/>
        <v>-0.48516287502790556</v>
      </c>
      <c r="T34" s="3">
        <f t="shared" si="30"/>
        <v>-0.5</v>
      </c>
      <c r="U34" s="3">
        <f t="shared" si="30"/>
        <v>-0.4807629512611628</v>
      </c>
      <c r="V34" s="3">
        <f t="shared" si="30"/>
        <v>-0.4287627018922193</v>
      </c>
      <c r="W34" s="3">
        <f t="shared" si="30"/>
        <v>-0.3475429829531882</v>
      </c>
      <c r="X34" s="3">
        <f t="shared" si="30"/>
        <v>-0.24263878406783249</v>
      </c>
      <c r="Y34" s="3">
        <f t="shared" si="30"/>
        <v>-0.12119915302780326</v>
      </c>
      <c r="Z34" s="3">
        <f t="shared" si="30"/>
        <v>0.008499999999999877</v>
      </c>
    </row>
    <row r="35" spans="1:26" ht="12.75">
      <c r="A35" s="3" t="s">
        <v>40</v>
      </c>
      <c r="B35" s="3">
        <f aca="true" t="shared" si="31" ref="B35:Z35">-B20*B34</f>
        <v>-0.0085</v>
      </c>
      <c r="C35" s="3">
        <f t="shared" si="31"/>
        <v>-0.13761989207471745</v>
      </c>
      <c r="D35" s="3">
        <f t="shared" si="31"/>
        <v>-0.2573612159321677</v>
      </c>
      <c r="E35" s="3">
        <f t="shared" si="31"/>
        <v>-0.3595637982333594</v>
      </c>
      <c r="F35" s="3">
        <f t="shared" si="31"/>
        <v>-0.4372627018922193</v>
      </c>
      <c r="G35" s="3">
        <f t="shared" si="31"/>
        <v>-0.48516287502790556</v>
      </c>
      <c r="H35" s="3">
        <f t="shared" si="31"/>
        <v>-0.5</v>
      </c>
      <c r="I35" s="3">
        <f t="shared" si="31"/>
        <v>-0.48076295126116275</v>
      </c>
      <c r="J35" s="3">
        <f t="shared" si="31"/>
        <v>-0.4287627018922194</v>
      </c>
      <c r="K35" s="3">
        <f t="shared" si="31"/>
        <v>-0.34754298295318814</v>
      </c>
      <c r="L35" s="3">
        <f t="shared" si="31"/>
        <v>-0.24263878406783224</v>
      </c>
      <c r="M35" s="3">
        <f t="shared" si="31"/>
        <v>-0.12119915302780343</v>
      </c>
      <c r="N35" s="3">
        <f t="shared" si="31"/>
        <v>0.00849999999999994</v>
      </c>
      <c r="O35" s="3">
        <f t="shared" si="31"/>
        <v>0.13761989207471748</v>
      </c>
      <c r="P35" s="3">
        <f t="shared" si="31"/>
        <v>0.25736121593216776</v>
      </c>
      <c r="Q35" s="3">
        <f t="shared" si="31"/>
        <v>0.3595637982333594</v>
      </c>
      <c r="R35" s="3">
        <f t="shared" si="31"/>
        <v>0.43726270189221916</v>
      </c>
      <c r="S35" s="3">
        <f t="shared" si="31"/>
        <v>0.48516287502790556</v>
      </c>
      <c r="T35" s="3">
        <f t="shared" si="31"/>
        <v>0.5</v>
      </c>
      <c r="U35" s="3">
        <f t="shared" si="31"/>
        <v>0.4807629512611628</v>
      </c>
      <c r="V35" s="3">
        <f t="shared" si="31"/>
        <v>0.4287627018922193</v>
      </c>
      <c r="W35" s="3">
        <f t="shared" si="31"/>
        <v>0.3475429829531882</v>
      </c>
      <c r="X35" s="3">
        <f t="shared" si="31"/>
        <v>0.24263878406783249</v>
      </c>
      <c r="Y35" s="3">
        <f t="shared" si="31"/>
        <v>0.12119915302780326</v>
      </c>
      <c r="Z35" s="3">
        <f t="shared" si="31"/>
        <v>-0.008499999999999877</v>
      </c>
    </row>
    <row r="36" spans="1:26" ht="12.75">
      <c r="A36" s="3" t="s">
        <v>41</v>
      </c>
      <c r="B36" s="3">
        <f aca="true" t="shared" si="32" ref="B36:Z36">B20*B33</f>
        <v>0.5</v>
      </c>
      <c r="C36" s="3">
        <f t="shared" si="32"/>
        <v>0.48076295126116275</v>
      </c>
      <c r="D36" s="3">
        <f t="shared" si="32"/>
        <v>0.4287627018922194</v>
      </c>
      <c r="E36" s="3">
        <f t="shared" si="32"/>
        <v>0.34754298295318814</v>
      </c>
      <c r="F36" s="3">
        <f t="shared" si="32"/>
        <v>0.24263878406783232</v>
      </c>
      <c r="G36" s="3">
        <f t="shared" si="32"/>
        <v>0.12119915302780329</v>
      </c>
      <c r="H36" s="3">
        <f t="shared" si="32"/>
        <v>-0.00849999999999997</v>
      </c>
      <c r="I36" s="3">
        <f t="shared" si="32"/>
        <v>-0.1376198920747175</v>
      </c>
      <c r="J36" s="3">
        <f t="shared" si="32"/>
        <v>-0.2573612159321676</v>
      </c>
      <c r="K36" s="3">
        <f t="shared" si="32"/>
        <v>-0.3595637982333594</v>
      </c>
      <c r="L36" s="3">
        <f t="shared" si="32"/>
        <v>-0.43726270189221933</v>
      </c>
      <c r="M36" s="3">
        <f t="shared" si="32"/>
        <v>-0.4851628750279055</v>
      </c>
      <c r="N36" s="3">
        <f t="shared" si="32"/>
        <v>-0.5</v>
      </c>
      <c r="O36" s="3">
        <f t="shared" si="32"/>
        <v>-0.48076295126116275</v>
      </c>
      <c r="P36" s="3">
        <f t="shared" si="32"/>
        <v>-0.4287627018922193</v>
      </c>
      <c r="Q36" s="3">
        <f t="shared" si="32"/>
        <v>-0.3475429829531882</v>
      </c>
      <c r="R36" s="3">
        <f t="shared" si="32"/>
        <v>-0.24263878406783249</v>
      </c>
      <c r="S36" s="3">
        <f t="shared" si="32"/>
        <v>-0.12119915302780324</v>
      </c>
      <c r="T36" s="3">
        <f t="shared" si="32"/>
        <v>0.008499999999999909</v>
      </c>
      <c r="U36" s="3">
        <f t="shared" si="32"/>
        <v>0.13761989207471723</v>
      </c>
      <c r="V36" s="3">
        <f t="shared" si="32"/>
        <v>0.25736121593216776</v>
      </c>
      <c r="W36" s="3">
        <f t="shared" si="32"/>
        <v>0.3595637982333593</v>
      </c>
      <c r="X36" s="3">
        <f t="shared" si="32"/>
        <v>0.43726270189221916</v>
      </c>
      <c r="Y36" s="3">
        <f t="shared" si="32"/>
        <v>0.48516287502790556</v>
      </c>
      <c r="Z36" s="3">
        <f t="shared" si="32"/>
        <v>0.5</v>
      </c>
    </row>
    <row r="37" spans="1:26" ht="12.75">
      <c r="A37" s="3" t="s">
        <v>42</v>
      </c>
      <c r="B37" s="3">
        <f aca="true" t="shared" si="33" ref="B37:Z37">-B19*B34-B36*B20</f>
        <v>-0.5</v>
      </c>
      <c r="C37" s="3">
        <f t="shared" si="33"/>
        <v>-0.48076295126116275</v>
      </c>
      <c r="D37" s="3">
        <f t="shared" si="33"/>
        <v>-0.4287627018922194</v>
      </c>
      <c r="E37" s="3">
        <f t="shared" si="33"/>
        <v>-0.34754298295318814</v>
      </c>
      <c r="F37" s="3">
        <f t="shared" si="33"/>
        <v>-0.24263878406783232</v>
      </c>
      <c r="G37" s="3">
        <f t="shared" si="33"/>
        <v>-0.12119915302780329</v>
      </c>
      <c r="H37" s="3">
        <f t="shared" si="33"/>
        <v>0.00849999999999997</v>
      </c>
      <c r="I37" s="3">
        <f t="shared" si="33"/>
        <v>0.1376198920747175</v>
      </c>
      <c r="J37" s="3">
        <f t="shared" si="33"/>
        <v>0.2573612159321676</v>
      </c>
      <c r="K37" s="3">
        <f t="shared" si="33"/>
        <v>0.3595637982333594</v>
      </c>
      <c r="L37" s="3">
        <f t="shared" si="33"/>
        <v>0.43726270189221933</v>
      </c>
      <c r="M37" s="3">
        <f t="shared" si="33"/>
        <v>0.4851628750279055</v>
      </c>
      <c r="N37" s="3">
        <f t="shared" si="33"/>
        <v>0.5</v>
      </c>
      <c r="O37" s="3">
        <f t="shared" si="33"/>
        <v>0.48076295126116275</v>
      </c>
      <c r="P37" s="3">
        <f t="shared" si="33"/>
        <v>0.4287627018922193</v>
      </c>
      <c r="Q37" s="3">
        <f t="shared" si="33"/>
        <v>0.3475429829531882</v>
      </c>
      <c r="R37" s="3">
        <f t="shared" si="33"/>
        <v>0.24263878406783249</v>
      </c>
      <c r="S37" s="3">
        <f t="shared" si="33"/>
        <v>0.12119915302780324</v>
      </c>
      <c r="T37" s="3">
        <f t="shared" si="33"/>
        <v>-0.008499999999999909</v>
      </c>
      <c r="U37" s="3">
        <f t="shared" si="33"/>
        <v>-0.13761989207471723</v>
      </c>
      <c r="V37" s="3">
        <f t="shared" si="33"/>
        <v>-0.25736121593216776</v>
      </c>
      <c r="W37" s="3">
        <f t="shared" si="33"/>
        <v>-0.3595637982333593</v>
      </c>
      <c r="X37" s="3">
        <f t="shared" si="33"/>
        <v>-0.43726270189221916</v>
      </c>
      <c r="Y37" s="3">
        <f t="shared" si="33"/>
        <v>-0.48516287502790556</v>
      </c>
      <c r="Z37" s="3">
        <f t="shared" si="33"/>
        <v>-0.5</v>
      </c>
    </row>
    <row r="38" spans="1:26" ht="12.75">
      <c r="A38" s="3" t="s">
        <v>43</v>
      </c>
      <c r="B38" s="3">
        <f aca="true" t="shared" si="34" ref="B38:Z38">B19*B33+B35*B20</f>
        <v>-0.0085</v>
      </c>
      <c r="C38" s="3">
        <f t="shared" si="34"/>
        <v>-0.13761989207471745</v>
      </c>
      <c r="D38" s="3">
        <f t="shared" si="34"/>
        <v>-0.2573612159321677</v>
      </c>
      <c r="E38" s="3">
        <f t="shared" si="34"/>
        <v>-0.3595637982333594</v>
      </c>
      <c r="F38" s="3">
        <f t="shared" si="34"/>
        <v>-0.4372627018922193</v>
      </c>
      <c r="G38" s="3">
        <f t="shared" si="34"/>
        <v>-0.48516287502790556</v>
      </c>
      <c r="H38" s="3">
        <f t="shared" si="34"/>
        <v>-0.5</v>
      </c>
      <c r="I38" s="3">
        <f t="shared" si="34"/>
        <v>-0.48076295126116275</v>
      </c>
      <c r="J38" s="3">
        <f t="shared" si="34"/>
        <v>-0.4287627018922194</v>
      </c>
      <c r="K38" s="3">
        <f t="shared" si="34"/>
        <v>-0.34754298295318814</v>
      </c>
      <c r="L38" s="3">
        <f t="shared" si="34"/>
        <v>-0.24263878406783224</v>
      </c>
      <c r="M38" s="3">
        <f t="shared" si="34"/>
        <v>-0.12119915302780343</v>
      </c>
      <c r="N38" s="3">
        <f t="shared" si="34"/>
        <v>0.00849999999999994</v>
      </c>
      <c r="O38" s="3">
        <f t="shared" si="34"/>
        <v>0.13761989207471748</v>
      </c>
      <c r="P38" s="3">
        <f t="shared" si="34"/>
        <v>0.25736121593216776</v>
      </c>
      <c r="Q38" s="3">
        <f t="shared" si="34"/>
        <v>0.3595637982333594</v>
      </c>
      <c r="R38" s="3">
        <f t="shared" si="34"/>
        <v>0.43726270189221916</v>
      </c>
      <c r="S38" s="3">
        <f t="shared" si="34"/>
        <v>0.48516287502790556</v>
      </c>
      <c r="T38" s="3">
        <f t="shared" si="34"/>
        <v>0.5</v>
      </c>
      <c r="U38" s="3">
        <f t="shared" si="34"/>
        <v>0.4807629512611628</v>
      </c>
      <c r="V38" s="3">
        <f t="shared" si="34"/>
        <v>0.4287627018922193</v>
      </c>
      <c r="W38" s="3">
        <f t="shared" si="34"/>
        <v>0.3475429829531882</v>
      </c>
      <c r="X38" s="3">
        <f t="shared" si="34"/>
        <v>0.24263878406783249</v>
      </c>
      <c r="Y38" s="3">
        <f t="shared" si="34"/>
        <v>0.12119915302780326</v>
      </c>
      <c r="Z38" s="3">
        <f t="shared" si="34"/>
        <v>-0.008499999999999877</v>
      </c>
    </row>
    <row r="39" ht="12.75">
      <c r="C39" s="3" t="s">
        <v>44</v>
      </c>
    </row>
    <row r="40" spans="1:26" ht="12.75">
      <c r="A40" s="3" t="s">
        <v>45</v>
      </c>
      <c r="B40" s="3">
        <f aca="true" t="shared" si="35" ref="B40:Z40">$B$10-$B$6*COS(B14)</f>
        <v>6.6</v>
      </c>
      <c r="C40" s="3">
        <f t="shared" si="35"/>
        <v>6.634074173710931</v>
      </c>
      <c r="D40" s="3">
        <f t="shared" si="35"/>
        <v>6.733974596215561</v>
      </c>
      <c r="E40" s="3">
        <f t="shared" si="35"/>
        <v>6.892893218813452</v>
      </c>
      <c r="F40" s="3">
        <f t="shared" si="35"/>
        <v>7.1</v>
      </c>
      <c r="G40" s="3">
        <f t="shared" si="35"/>
        <v>7.341180954897479</v>
      </c>
      <c r="H40" s="3">
        <f t="shared" si="35"/>
        <v>7.6</v>
      </c>
      <c r="I40" s="3">
        <f t="shared" si="35"/>
        <v>7.85881904510252</v>
      </c>
      <c r="J40" s="3">
        <f t="shared" si="35"/>
        <v>8.1</v>
      </c>
      <c r="K40" s="3">
        <f t="shared" si="35"/>
        <v>8.307106781186548</v>
      </c>
      <c r="L40" s="3">
        <f t="shared" si="35"/>
        <v>8.466025403784439</v>
      </c>
      <c r="M40" s="3">
        <f t="shared" si="35"/>
        <v>8.565925826289067</v>
      </c>
      <c r="N40" s="3">
        <f t="shared" si="35"/>
        <v>8.6</v>
      </c>
      <c r="O40" s="3">
        <f t="shared" si="35"/>
        <v>8.565925826289067</v>
      </c>
      <c r="P40" s="3">
        <f t="shared" si="35"/>
        <v>8.466025403784439</v>
      </c>
      <c r="Q40" s="3">
        <f t="shared" si="35"/>
        <v>8.307106781186548</v>
      </c>
      <c r="R40" s="3">
        <f t="shared" si="35"/>
        <v>8.1</v>
      </c>
      <c r="S40" s="3">
        <f t="shared" si="35"/>
        <v>7.85881904510252</v>
      </c>
      <c r="T40" s="3">
        <f t="shared" si="35"/>
        <v>7.6</v>
      </c>
      <c r="U40" s="3">
        <f t="shared" si="35"/>
        <v>7.34118095489748</v>
      </c>
      <c r="V40" s="3">
        <f t="shared" si="35"/>
        <v>7.1</v>
      </c>
      <c r="W40" s="3">
        <f t="shared" si="35"/>
        <v>6.892893218813453</v>
      </c>
      <c r="X40" s="3">
        <f t="shared" si="35"/>
        <v>6.733974596215561</v>
      </c>
      <c r="Y40" s="3">
        <f t="shared" si="35"/>
        <v>6.634074173710931</v>
      </c>
      <c r="Z40" s="3">
        <f t="shared" si="35"/>
        <v>6.6</v>
      </c>
    </row>
    <row r="41" spans="1:26" ht="12.75">
      <c r="A41" s="3" t="s">
        <v>46</v>
      </c>
      <c r="B41" s="3">
        <f aca="true" t="shared" si="36" ref="B41:Z41">$B$11-$B$6*SIN(B14)</f>
        <v>0</v>
      </c>
      <c r="C41" s="3">
        <f t="shared" si="36"/>
        <v>-0.25881904510252074</v>
      </c>
      <c r="D41" s="3">
        <f t="shared" si="36"/>
        <v>-0.49999999999999994</v>
      </c>
      <c r="E41" s="3">
        <f t="shared" si="36"/>
        <v>-0.7071067811865475</v>
      </c>
      <c r="F41" s="3">
        <f t="shared" si="36"/>
        <v>-0.8660254037844386</v>
      </c>
      <c r="G41" s="3">
        <f t="shared" si="36"/>
        <v>-0.9659258262890683</v>
      </c>
      <c r="H41" s="3">
        <f t="shared" si="36"/>
        <v>-1</v>
      </c>
      <c r="I41" s="3">
        <f t="shared" si="36"/>
        <v>-0.9659258262890683</v>
      </c>
      <c r="J41" s="3">
        <f t="shared" si="36"/>
        <v>-0.8660254037844387</v>
      </c>
      <c r="K41" s="3">
        <f t="shared" si="36"/>
        <v>-0.7071067811865476</v>
      </c>
      <c r="L41" s="3">
        <f t="shared" si="36"/>
        <v>-0.49999999999999994</v>
      </c>
      <c r="M41" s="3">
        <f t="shared" si="36"/>
        <v>-0.258819045102521</v>
      </c>
      <c r="N41" s="3">
        <f t="shared" si="36"/>
        <v>-1.22514845490862E-16</v>
      </c>
      <c r="O41" s="3">
        <f t="shared" si="36"/>
        <v>0.2588190451025208</v>
      </c>
      <c r="P41" s="3">
        <f t="shared" si="36"/>
        <v>0.5000000000000001</v>
      </c>
      <c r="Q41" s="3">
        <f t="shared" si="36"/>
        <v>0.7071067811865475</v>
      </c>
      <c r="R41" s="3">
        <f t="shared" si="36"/>
        <v>0.8660254037844384</v>
      </c>
      <c r="S41" s="3">
        <f t="shared" si="36"/>
        <v>0.9659258262890683</v>
      </c>
      <c r="T41" s="3">
        <f t="shared" si="36"/>
        <v>1</v>
      </c>
      <c r="U41" s="3">
        <f t="shared" si="36"/>
        <v>0.9659258262890684</v>
      </c>
      <c r="V41" s="3">
        <f t="shared" si="36"/>
        <v>0.8660254037844386</v>
      </c>
      <c r="W41" s="3">
        <f t="shared" si="36"/>
        <v>0.7071067811865477</v>
      </c>
      <c r="X41" s="3">
        <f t="shared" si="36"/>
        <v>0.5000000000000004</v>
      </c>
      <c r="Y41" s="3">
        <f t="shared" si="36"/>
        <v>0.2588190451025207</v>
      </c>
      <c r="Z41" s="3">
        <f t="shared" si="36"/>
        <v>2.45029690981724E-16</v>
      </c>
    </row>
    <row r="42" spans="1:26" ht="12.75">
      <c r="A42" s="3" t="s">
        <v>47</v>
      </c>
      <c r="B42" s="3">
        <f aca="true" t="shared" si="37" ref="B42:Z42">(B40^2+B41^2+$B$7^2-$B$8^2)/(2*$B$7)</f>
        <v>2.178</v>
      </c>
      <c r="C42" s="3">
        <f t="shared" si="37"/>
        <v>2.2038963720203073</v>
      </c>
      <c r="D42" s="3">
        <f t="shared" si="37"/>
        <v>2.2798206931238267</v>
      </c>
      <c r="E42" s="3">
        <f t="shared" si="37"/>
        <v>2.400598846298223</v>
      </c>
      <c r="F42" s="3">
        <f t="shared" si="37"/>
        <v>2.558</v>
      </c>
      <c r="G42" s="3">
        <f t="shared" si="37"/>
        <v>2.7412975257220835</v>
      </c>
      <c r="H42" s="3">
        <f t="shared" si="37"/>
        <v>2.9379999999999997</v>
      </c>
      <c r="I42" s="3">
        <f t="shared" si="37"/>
        <v>3.1347024742779155</v>
      </c>
      <c r="J42" s="3">
        <f t="shared" si="37"/>
        <v>3.3180000000000005</v>
      </c>
      <c r="K42" s="3">
        <f t="shared" si="37"/>
        <v>3.475401153701776</v>
      </c>
      <c r="L42" s="3">
        <f t="shared" si="37"/>
        <v>3.5961793068761736</v>
      </c>
      <c r="M42" s="3">
        <f t="shared" si="37"/>
        <v>3.672103627979692</v>
      </c>
      <c r="N42" s="3">
        <f t="shared" si="37"/>
        <v>3.697999999999999</v>
      </c>
      <c r="O42" s="3">
        <f t="shared" si="37"/>
        <v>3.672103627979692</v>
      </c>
      <c r="P42" s="3">
        <f t="shared" si="37"/>
        <v>3.5961793068761736</v>
      </c>
      <c r="Q42" s="3">
        <f t="shared" si="37"/>
        <v>3.475401153701776</v>
      </c>
      <c r="R42" s="3">
        <f t="shared" si="37"/>
        <v>3.3180000000000005</v>
      </c>
      <c r="S42" s="3">
        <f t="shared" si="37"/>
        <v>3.1347024742779155</v>
      </c>
      <c r="T42" s="3">
        <f t="shared" si="37"/>
        <v>2.9379999999999997</v>
      </c>
      <c r="U42" s="3">
        <f t="shared" si="37"/>
        <v>2.741297525722085</v>
      </c>
      <c r="V42" s="3">
        <f t="shared" si="37"/>
        <v>2.558</v>
      </c>
      <c r="W42" s="3">
        <f t="shared" si="37"/>
        <v>2.4005988462982244</v>
      </c>
      <c r="X42" s="3">
        <f t="shared" si="37"/>
        <v>2.2798206931238267</v>
      </c>
      <c r="Y42" s="3">
        <f t="shared" si="37"/>
        <v>2.2038963720203073</v>
      </c>
      <c r="Z42" s="3">
        <f t="shared" si="37"/>
        <v>2.178</v>
      </c>
    </row>
    <row r="43" spans="1:26" ht="12.75">
      <c r="A43" s="3" t="s">
        <v>48</v>
      </c>
      <c r="B43" s="3">
        <f aca="true" t="shared" si="38" ref="B43:Z43">B40^2+B41^2-B42^2</f>
        <v>38.81631599999999</v>
      </c>
      <c r="C43" s="3">
        <f t="shared" si="38"/>
        <v>39.22076822180188</v>
      </c>
      <c r="D43" s="3">
        <f t="shared" si="38"/>
        <v>40.39883146968093</v>
      </c>
      <c r="E43" s="3">
        <f t="shared" si="38"/>
        <v>42.24910210511611</v>
      </c>
      <c r="F43" s="3">
        <f t="shared" si="38"/>
        <v>44.616636</v>
      </c>
      <c r="G43" s="3">
        <f t="shared" si="38"/>
        <v>47.311238389911665</v>
      </c>
      <c r="H43" s="3">
        <f t="shared" si="38"/>
        <v>50.128156</v>
      </c>
      <c r="I43" s="3">
        <f t="shared" si="38"/>
        <v>52.86768988331423</v>
      </c>
      <c r="J43" s="3">
        <f t="shared" si="38"/>
        <v>55.350876</v>
      </c>
      <c r="K43" s="3">
        <f t="shared" si="38"/>
        <v>57.42960989488388</v>
      </c>
      <c r="L43" s="3">
        <f t="shared" si="38"/>
        <v>58.991080530319074</v>
      </c>
      <c r="M43" s="3">
        <f t="shared" si="38"/>
        <v>59.95772750497221</v>
      </c>
      <c r="N43" s="3">
        <f t="shared" si="38"/>
        <v>60.284796</v>
      </c>
      <c r="O43" s="3">
        <f t="shared" si="38"/>
        <v>59.95772750497221</v>
      </c>
      <c r="P43" s="3">
        <f t="shared" si="38"/>
        <v>58.991080530319074</v>
      </c>
      <c r="Q43" s="3">
        <f t="shared" si="38"/>
        <v>57.42960989488388</v>
      </c>
      <c r="R43" s="3">
        <f t="shared" si="38"/>
        <v>55.350876</v>
      </c>
      <c r="S43" s="3">
        <f t="shared" si="38"/>
        <v>52.86768988331423</v>
      </c>
      <c r="T43" s="3">
        <f t="shared" si="38"/>
        <v>50.128156</v>
      </c>
      <c r="U43" s="3">
        <f t="shared" si="38"/>
        <v>47.311238389911665</v>
      </c>
      <c r="V43" s="3">
        <f t="shared" si="38"/>
        <v>44.616636</v>
      </c>
      <c r="W43" s="3">
        <f t="shared" si="38"/>
        <v>42.249102105116116</v>
      </c>
      <c r="X43" s="3">
        <f t="shared" si="38"/>
        <v>40.39883146968093</v>
      </c>
      <c r="Y43" s="3">
        <f t="shared" si="38"/>
        <v>39.22076822180188</v>
      </c>
      <c r="Z43" s="3">
        <f t="shared" si="38"/>
        <v>38.81631599999999</v>
      </c>
    </row>
    <row r="44" spans="1:26" ht="12.75">
      <c r="A44" s="3" t="s">
        <v>49</v>
      </c>
      <c r="B44" s="3">
        <f aca="true" t="shared" si="39" ref="B44:Z44">(B41+SQRT(B41^2+B40^2-B42^2))/(B40+B42)</f>
        <v>0.7097600992562492</v>
      </c>
      <c r="C44" s="3">
        <f t="shared" si="39"/>
        <v>0.6793222021379359</v>
      </c>
      <c r="D44" s="3">
        <f t="shared" si="39"/>
        <v>0.649671677936032</v>
      </c>
      <c r="E44" s="3">
        <f t="shared" si="39"/>
        <v>0.6233205031030127</v>
      </c>
      <c r="F44" s="3">
        <f t="shared" si="39"/>
        <v>0.6019406859760228</v>
      </c>
      <c r="G44" s="3">
        <f t="shared" si="39"/>
        <v>0.5864025122955535</v>
      </c>
      <c r="H44" s="3">
        <f t="shared" si="39"/>
        <v>0.5769713427797856</v>
      </c>
      <c r="I44" s="3">
        <f t="shared" si="39"/>
        <v>0.5735278979868447</v>
      </c>
      <c r="J44" s="3">
        <f t="shared" si="39"/>
        <v>0.575739317695497</v>
      </c>
      <c r="K44" s="3">
        <f t="shared" si="39"/>
        <v>0.5831632699433921</v>
      </c>
      <c r="L44" s="3">
        <f t="shared" si="39"/>
        <v>0.5952945825529632</v>
      </c>
      <c r="M44" s="3">
        <f t="shared" si="39"/>
        <v>0.611570556899974</v>
      </c>
      <c r="N44" s="3">
        <f t="shared" si="39"/>
        <v>0.6313488723371562</v>
      </c>
      <c r="O44" s="3">
        <f t="shared" si="39"/>
        <v>0.6538680601164321</v>
      </c>
      <c r="P44" s="3">
        <f t="shared" si="39"/>
        <v>0.6781981664323015</v>
      </c>
      <c r="Q44" s="3">
        <f t="shared" si="39"/>
        <v>0.703189801662125</v>
      </c>
      <c r="R44" s="3">
        <f t="shared" si="39"/>
        <v>0.7274340810138432</v>
      </c>
      <c r="S44" s="3">
        <f t="shared" si="39"/>
        <v>0.7492542700299142</v>
      </c>
      <c r="T44" s="3">
        <f t="shared" si="39"/>
        <v>0.7667606766192238</v>
      </c>
      <c r="U44" s="3">
        <f t="shared" si="39"/>
        <v>0.7780073499643392</v>
      </c>
      <c r="V44" s="3">
        <f t="shared" si="39"/>
        <v>0.7812791419264139</v>
      </c>
      <c r="W44" s="3">
        <f t="shared" si="39"/>
        <v>0.7754929644840403</v>
      </c>
      <c r="X44" s="3">
        <f t="shared" si="39"/>
        <v>0.7606127374897916</v>
      </c>
      <c r="Y44" s="3">
        <f t="shared" si="39"/>
        <v>0.73789199341825</v>
      </c>
      <c r="Z44" s="3">
        <f t="shared" si="39"/>
        <v>0.7097600992562492</v>
      </c>
    </row>
    <row r="45" spans="1:26" ht="12.75" customHeight="1">
      <c r="A45" s="3" t="s">
        <v>50</v>
      </c>
      <c r="B45" s="3">
        <f aca="true" t="shared" si="40" ref="B45:Z45">ATAN(B44)</f>
        <v>0.6172463758204582</v>
      </c>
      <c r="C45" s="3">
        <f t="shared" si="40"/>
        <v>0.5967130287837139</v>
      </c>
      <c r="D45" s="3">
        <f t="shared" si="40"/>
        <v>0.5761443795917025</v>
      </c>
      <c r="E45" s="3">
        <f t="shared" si="40"/>
        <v>0.5573906755082643</v>
      </c>
      <c r="F45" s="3">
        <f t="shared" si="40"/>
        <v>0.5418452535774686</v>
      </c>
      <c r="G45" s="3">
        <f t="shared" si="40"/>
        <v>0.5303613469363077</v>
      </c>
      <c r="H45" s="3">
        <f t="shared" si="40"/>
        <v>0.5233145341602519</v>
      </c>
      <c r="I45" s="3">
        <f t="shared" si="40"/>
        <v>0.5207272523161995</v>
      </c>
      <c r="J45" s="3">
        <f t="shared" si="40"/>
        <v>0.5223897191740592</v>
      </c>
      <c r="K45" s="3">
        <f t="shared" si="40"/>
        <v>0.5279475523601855</v>
      </c>
      <c r="L45" s="3">
        <f t="shared" si="40"/>
        <v>0.5369524510487854</v>
      </c>
      <c r="M45" s="3">
        <f t="shared" si="40"/>
        <v>0.548883851900159</v>
      </c>
      <c r="N45" s="3">
        <f t="shared" si="40"/>
        <v>0.5631517749295388</v>
      </c>
      <c r="O45" s="3">
        <f t="shared" si="40"/>
        <v>0.5790896149533497</v>
      </c>
      <c r="P45" s="3">
        <f t="shared" si="40"/>
        <v>0.5959435183532488</v>
      </c>
      <c r="Q45" s="3">
        <f t="shared" si="40"/>
        <v>0.612863564281771</v>
      </c>
      <c r="R45" s="3">
        <f t="shared" si="40"/>
        <v>0.6289018123842205</v>
      </c>
      <c r="S45" s="3">
        <f t="shared" si="40"/>
        <v>0.6430236707495615</v>
      </c>
      <c r="T45" s="3">
        <f t="shared" si="40"/>
        <v>0.6541419302343088</v>
      </c>
      <c r="U45" s="3">
        <f t="shared" si="40"/>
        <v>0.66118619406918</v>
      </c>
      <c r="V45" s="3">
        <f t="shared" si="40"/>
        <v>0.6632210890740461</v>
      </c>
      <c r="W45" s="3">
        <f t="shared" si="40"/>
        <v>0.6596179773262871</v>
      </c>
      <c r="X45" s="3">
        <f t="shared" si="40"/>
        <v>0.6502587332879441</v>
      </c>
      <c r="Y45" s="3">
        <f t="shared" si="40"/>
        <v>0.6357068424493514</v>
      </c>
      <c r="Z45" s="3">
        <f t="shared" si="40"/>
        <v>0.6172463758204582</v>
      </c>
    </row>
    <row r="46" spans="1:26" ht="12.75">
      <c r="A46" s="3" t="s">
        <v>51</v>
      </c>
      <c r="B46" s="3">
        <f aca="true" t="shared" si="41" ref="B46:Z46">B45*2</f>
        <v>1.2344927516409163</v>
      </c>
      <c r="C46" s="3">
        <f t="shared" si="41"/>
        <v>1.1934260575674278</v>
      </c>
      <c r="D46" s="3">
        <f t="shared" si="41"/>
        <v>1.152288759183405</v>
      </c>
      <c r="E46" s="3">
        <f t="shared" si="41"/>
        <v>1.1147813510165285</v>
      </c>
      <c r="F46" s="3">
        <f t="shared" si="41"/>
        <v>1.0836905071549372</v>
      </c>
      <c r="G46" s="3">
        <f t="shared" si="41"/>
        <v>1.0607226938726153</v>
      </c>
      <c r="H46" s="3">
        <f t="shared" si="41"/>
        <v>1.0466290683205037</v>
      </c>
      <c r="I46" s="3">
        <f t="shared" si="41"/>
        <v>1.041454504632399</v>
      </c>
      <c r="J46" s="3">
        <f t="shared" si="41"/>
        <v>1.0447794383481184</v>
      </c>
      <c r="K46" s="3">
        <f t="shared" si="41"/>
        <v>1.055895104720371</v>
      </c>
      <c r="L46" s="3">
        <f t="shared" si="41"/>
        <v>1.0739049020975708</v>
      </c>
      <c r="M46" s="3">
        <f t="shared" si="41"/>
        <v>1.097767703800318</v>
      </c>
      <c r="N46" s="3">
        <f t="shared" si="41"/>
        <v>1.1263035498590777</v>
      </c>
      <c r="O46" s="3">
        <f t="shared" si="41"/>
        <v>1.1581792299066993</v>
      </c>
      <c r="P46" s="3">
        <f t="shared" si="41"/>
        <v>1.1918870367064975</v>
      </c>
      <c r="Q46" s="3">
        <f t="shared" si="41"/>
        <v>1.225727128563542</v>
      </c>
      <c r="R46" s="3">
        <f t="shared" si="41"/>
        <v>1.257803624768441</v>
      </c>
      <c r="S46" s="3">
        <f t="shared" si="41"/>
        <v>1.286047341499123</v>
      </c>
      <c r="T46" s="3">
        <f t="shared" si="41"/>
        <v>1.3082838604686176</v>
      </c>
      <c r="U46" s="3">
        <f t="shared" si="41"/>
        <v>1.32237238813836</v>
      </c>
      <c r="V46" s="3">
        <f t="shared" si="41"/>
        <v>1.3264421781480922</v>
      </c>
      <c r="W46" s="3">
        <f t="shared" si="41"/>
        <v>1.3192359546525743</v>
      </c>
      <c r="X46" s="3">
        <f t="shared" si="41"/>
        <v>1.3005174665758883</v>
      </c>
      <c r="Y46" s="3">
        <f t="shared" si="41"/>
        <v>1.2714136848987028</v>
      </c>
      <c r="Z46" s="3">
        <f t="shared" si="41"/>
        <v>1.2344927516409163</v>
      </c>
    </row>
    <row r="47" spans="1:26" ht="12.75">
      <c r="A47" s="3" t="s">
        <v>52</v>
      </c>
      <c r="B47" s="3">
        <f aca="true" t="shared" si="42" ref="B47:Z47">ACOS(($B$6*COS(B14)+$B$7*COS(B46)-$B$10)/$B$8)</f>
        <v>1.9070999019488768</v>
      </c>
      <c r="C47" s="3">
        <f t="shared" si="42"/>
        <v>1.8701789686910906</v>
      </c>
      <c r="D47" s="3">
        <f t="shared" si="42"/>
        <v>1.8410751870139048</v>
      </c>
      <c r="E47" s="3">
        <f t="shared" si="42"/>
        <v>1.8223566989372189</v>
      </c>
      <c r="F47" s="3">
        <f t="shared" si="42"/>
        <v>1.815150475441701</v>
      </c>
      <c r="G47" s="3">
        <f t="shared" si="42"/>
        <v>1.8192202654514331</v>
      </c>
      <c r="H47" s="3">
        <f t="shared" si="42"/>
        <v>1.8333087931211756</v>
      </c>
      <c r="I47" s="3">
        <f t="shared" si="42"/>
        <v>1.85554531209067</v>
      </c>
      <c r="J47" s="3">
        <f t="shared" si="42"/>
        <v>1.8837890288213521</v>
      </c>
      <c r="K47" s="3">
        <f t="shared" si="42"/>
        <v>1.915865525026251</v>
      </c>
      <c r="L47" s="3">
        <f t="shared" si="42"/>
        <v>1.9497056168832956</v>
      </c>
      <c r="M47" s="3">
        <f t="shared" si="42"/>
        <v>1.9834134236830938</v>
      </c>
      <c r="N47" s="3">
        <f t="shared" si="42"/>
        <v>2.0152891037307157</v>
      </c>
      <c r="O47" s="3">
        <f t="shared" si="42"/>
        <v>2.0438249497894754</v>
      </c>
      <c r="P47" s="3">
        <f t="shared" si="42"/>
        <v>2.0676877514922225</v>
      </c>
      <c r="Q47" s="3">
        <f t="shared" si="42"/>
        <v>2.0856975488694216</v>
      </c>
      <c r="R47" s="3">
        <f t="shared" si="42"/>
        <v>2.096813215241675</v>
      </c>
      <c r="S47" s="3">
        <f t="shared" si="42"/>
        <v>2.100138148957394</v>
      </c>
      <c r="T47" s="3">
        <f t="shared" si="42"/>
        <v>2.094963585269289</v>
      </c>
      <c r="U47" s="3">
        <f t="shared" si="42"/>
        <v>2.0808699597171776</v>
      </c>
      <c r="V47" s="3">
        <f t="shared" si="42"/>
        <v>2.057902146434856</v>
      </c>
      <c r="W47" s="3">
        <f t="shared" si="42"/>
        <v>2.026811302573265</v>
      </c>
      <c r="X47" s="3">
        <f t="shared" si="42"/>
        <v>1.989303894406388</v>
      </c>
      <c r="Y47" s="3">
        <f t="shared" si="42"/>
        <v>1.9481665960223655</v>
      </c>
      <c r="Z47" s="3">
        <f t="shared" si="42"/>
        <v>1.9070999019488768</v>
      </c>
    </row>
    <row r="48" spans="1:26" ht="12.75">
      <c r="A48" s="3" t="s">
        <v>179</v>
      </c>
      <c r="B48" s="3">
        <f aca="true" t="shared" si="43" ref="B48:Z48">-B20*$B$6*SIN(B14-B47)/($B$7*SIN(B46-B47))</f>
        <v>-0.15151515151515155</v>
      </c>
      <c r="C48" s="3">
        <f t="shared" si="43"/>
        <v>-0.15956408974848124</v>
      </c>
      <c r="D48" s="3">
        <f t="shared" si="43"/>
        <v>-0.15231034920334688</v>
      </c>
      <c r="E48" s="3">
        <f t="shared" si="43"/>
        <v>-0.1324414980753625</v>
      </c>
      <c r="F48" s="3">
        <f t="shared" si="43"/>
        <v>-0.10399835834523459</v>
      </c>
      <c r="G48" s="3">
        <f t="shared" si="43"/>
        <v>-0.07100169627018191</v>
      </c>
      <c r="H48" s="3">
        <f t="shared" si="43"/>
        <v>-0.03665299644936241</v>
      </c>
      <c r="I48" s="3">
        <f t="shared" si="43"/>
        <v>-0.003156034796285545</v>
      </c>
      <c r="J48" s="3">
        <f t="shared" si="43"/>
        <v>0.028099161859696596</v>
      </c>
      <c r="K48" s="3">
        <f t="shared" si="43"/>
        <v>0.05624491807421826</v>
      </c>
      <c r="L48" s="3">
        <f t="shared" si="43"/>
        <v>0.08067679531263332</v>
      </c>
      <c r="M48" s="3">
        <f t="shared" si="43"/>
        <v>0.10087143161282945</v>
      </c>
      <c r="N48" s="3">
        <f t="shared" si="43"/>
        <v>0.11627906976744184</v>
      </c>
      <c r="O48" s="3">
        <f t="shared" si="43"/>
        <v>0.12627456220505112</v>
      </c>
      <c r="P48" s="3">
        <f t="shared" si="43"/>
        <v>0.13015232141869204</v>
      </c>
      <c r="Q48" s="3">
        <f t="shared" si="43"/>
        <v>0.12715870225975587</v>
      </c>
      <c r="R48" s="3">
        <f t="shared" si="43"/>
        <v>0.11656629926146073</v>
      </c>
      <c r="S48" s="3">
        <f t="shared" si="43"/>
        <v>0.09780695516673053</v>
      </c>
      <c r="T48" s="3">
        <f t="shared" si="43"/>
        <v>0.0706897561498389</v>
      </c>
      <c r="U48" s="3">
        <f t="shared" si="43"/>
        <v>0.035725527459412876</v>
      </c>
      <c r="V48" s="3">
        <f t="shared" si="43"/>
        <v>-0.005462157682912408</v>
      </c>
      <c r="W48" s="3">
        <f t="shared" si="43"/>
        <v>-0.0497635189670552</v>
      </c>
      <c r="X48" s="3">
        <f t="shared" si="43"/>
        <v>-0.09252439089691604</v>
      </c>
      <c r="Y48" s="3">
        <f t="shared" si="43"/>
        <v>-0.1281552585974713</v>
      </c>
      <c r="Z48" s="3">
        <f t="shared" si="43"/>
        <v>-0.15151515151515155</v>
      </c>
    </row>
    <row r="49" spans="1:26" ht="12.75">
      <c r="A49" s="3" t="s">
        <v>181</v>
      </c>
      <c r="B49" s="3">
        <f aca="true" t="shared" si="44" ref="B49:Z49">-B20*$B$6*SIN(B14-B46)/($B$8*SIN(B46-B47))</f>
        <v>-0.15151515151515155</v>
      </c>
      <c r="C49" s="3">
        <f t="shared" si="44"/>
        <v>-0.1281552585974713</v>
      </c>
      <c r="D49" s="3">
        <f t="shared" si="44"/>
        <v>-0.09252439089691611</v>
      </c>
      <c r="E49" s="3">
        <f t="shared" si="44"/>
        <v>-0.049763518967055304</v>
      </c>
      <c r="F49" s="3">
        <f t="shared" si="44"/>
        <v>-0.0054621576829124285</v>
      </c>
      <c r="G49" s="3">
        <f t="shared" si="44"/>
        <v>0.03572552745941285</v>
      </c>
      <c r="H49" s="3">
        <f t="shared" si="44"/>
        <v>0.07068975614983893</v>
      </c>
      <c r="I49" s="3">
        <f t="shared" si="44"/>
        <v>0.09780695516673059</v>
      </c>
      <c r="J49" s="3">
        <f t="shared" si="44"/>
        <v>0.11656629926146073</v>
      </c>
      <c r="K49" s="3">
        <f t="shared" si="44"/>
        <v>0.1271587022597558</v>
      </c>
      <c r="L49" s="3">
        <f t="shared" si="44"/>
        <v>0.13015232141869207</v>
      </c>
      <c r="M49" s="3">
        <f t="shared" si="44"/>
        <v>0.12627456220505115</v>
      </c>
      <c r="N49" s="3">
        <f t="shared" si="44"/>
        <v>0.11627906976744186</v>
      </c>
      <c r="O49" s="3">
        <f t="shared" si="44"/>
        <v>0.10087143161282945</v>
      </c>
      <c r="P49" s="3">
        <f t="shared" si="44"/>
        <v>0.0806767953126333</v>
      </c>
      <c r="Q49" s="3">
        <f t="shared" si="44"/>
        <v>0.0562449180742183</v>
      </c>
      <c r="R49" s="3">
        <f t="shared" si="44"/>
        <v>0.028099161859696655</v>
      </c>
      <c r="S49" s="3">
        <f t="shared" si="44"/>
        <v>-0.003156034796285589</v>
      </c>
      <c r="T49" s="3">
        <f t="shared" si="44"/>
        <v>-0.03665299644936241</v>
      </c>
      <c r="U49" s="3">
        <f t="shared" si="44"/>
        <v>-0.07100169627018185</v>
      </c>
      <c r="V49" s="3">
        <f t="shared" si="44"/>
        <v>-0.1039983583452346</v>
      </c>
      <c r="W49" s="3">
        <f t="shared" si="44"/>
        <v>-0.13244149807536248</v>
      </c>
      <c r="X49" s="3">
        <f t="shared" si="44"/>
        <v>-0.15231034920334688</v>
      </c>
      <c r="Y49" s="3">
        <f t="shared" si="44"/>
        <v>-0.15956408974848124</v>
      </c>
      <c r="Z49" s="3">
        <f t="shared" si="44"/>
        <v>-0.15151515151515155</v>
      </c>
    </row>
    <row r="50" spans="1:26" ht="12.75">
      <c r="A50" s="3" t="s">
        <v>53</v>
      </c>
      <c r="B50" s="3">
        <f aca="true" t="shared" si="45" ref="B50:Z50">B19*$B$6*SIN(B14)+B20^2*$B$6*COS(B14)+B48^2*$B$7*COS(B46)-B49^2*$B$8*COS(B47)</f>
        <v>1.1515151515151514</v>
      </c>
      <c r="C50" s="3">
        <f t="shared" si="45"/>
        <v>1.1081813441604138</v>
      </c>
      <c r="D50" s="3">
        <f t="shared" si="45"/>
        <v>0.9831604947581627</v>
      </c>
      <c r="E50" s="3">
        <f t="shared" si="45"/>
        <v>0.7905158138467617</v>
      </c>
      <c r="F50" s="3">
        <f t="shared" si="45"/>
        <v>0.5506970644465491</v>
      </c>
      <c r="G50" s="3">
        <f t="shared" si="45"/>
        <v>0.28657063119264237</v>
      </c>
      <c r="H50" s="3">
        <f t="shared" si="45"/>
        <v>0.01969153449686425</v>
      </c>
      <c r="I50" s="3">
        <f t="shared" si="45"/>
        <v>-0.23189570708480484</v>
      </c>
      <c r="J50" s="3">
        <f t="shared" si="45"/>
        <v>-0.45419813345312343</v>
      </c>
      <c r="K50" s="3">
        <f t="shared" si="45"/>
        <v>-0.6368335210376008</v>
      </c>
      <c r="L50" s="3">
        <f t="shared" si="45"/>
        <v>-0.7723376039834714</v>
      </c>
      <c r="M50" s="3">
        <f t="shared" si="45"/>
        <v>-0.8556280893223015</v>
      </c>
      <c r="N50" s="3">
        <f t="shared" si="45"/>
        <v>-0.8837209302325582</v>
      </c>
      <c r="O50" s="3">
        <f t="shared" si="45"/>
        <v>-0.8556280893223016</v>
      </c>
      <c r="P50" s="3">
        <f t="shared" si="45"/>
        <v>-0.7723376039834713</v>
      </c>
      <c r="Q50" s="3">
        <f t="shared" si="45"/>
        <v>-0.636833521037601</v>
      </c>
      <c r="R50" s="3">
        <f t="shared" si="45"/>
        <v>-0.45419813345312404</v>
      </c>
      <c r="S50" s="3">
        <f t="shared" si="45"/>
        <v>-0.2318957070848046</v>
      </c>
      <c r="T50" s="3">
        <f t="shared" si="45"/>
        <v>0.01969153449686399</v>
      </c>
      <c r="U50" s="3">
        <f t="shared" si="45"/>
        <v>0.28657063119264187</v>
      </c>
      <c r="V50" s="3">
        <f t="shared" si="45"/>
        <v>0.5506970644465491</v>
      </c>
      <c r="W50" s="3">
        <f t="shared" si="45"/>
        <v>0.7905158138467614</v>
      </c>
      <c r="X50" s="3">
        <f t="shared" si="45"/>
        <v>0.9831604947581624</v>
      </c>
      <c r="Y50" s="3">
        <f t="shared" si="45"/>
        <v>1.108181344160414</v>
      </c>
      <c r="Z50" s="3">
        <f t="shared" si="45"/>
        <v>1.1515151515151514</v>
      </c>
    </row>
    <row r="51" spans="1:26" ht="12.75">
      <c r="A51" s="3" t="s">
        <v>54</v>
      </c>
      <c r="B51" s="3">
        <f aca="true" t="shared" si="46" ref="B51:Z51">-B19*$B$6*COS(B14)+B20^2*$B$6*SIN(B14)+B48^2*$B$7*SIN(B46)-B49^2*$B$8*SIN(B47)</f>
        <v>0</v>
      </c>
      <c r="C51" s="3">
        <f t="shared" si="46"/>
        <v>0.3385788768471777</v>
      </c>
      <c r="D51" s="3">
        <f t="shared" si="46"/>
        <v>0.6294635811937995</v>
      </c>
      <c r="E51" s="3">
        <f t="shared" si="46"/>
        <v>0.8406055518581503</v>
      </c>
      <c r="F51" s="3">
        <f t="shared" si="46"/>
        <v>0.961312941811077</v>
      </c>
      <c r="G51" s="3">
        <f t="shared" si="46"/>
        <v>0.997549847376886</v>
      </c>
      <c r="H51" s="3">
        <f t="shared" si="46"/>
        <v>0.9633722489183572</v>
      </c>
      <c r="I51" s="3">
        <f t="shared" si="46"/>
        <v>0.8742018937567313</v>
      </c>
      <c r="J51" s="3">
        <f t="shared" si="46"/>
        <v>0.7435780322700198</v>
      </c>
      <c r="K51" s="3">
        <f t="shared" si="46"/>
        <v>0.5824780870258195</v>
      </c>
      <c r="L51" s="3">
        <f t="shared" si="46"/>
        <v>0.39983557773161715</v>
      </c>
      <c r="M51" s="3">
        <f t="shared" si="46"/>
        <v>0.20332604240072527</v>
      </c>
      <c r="N51" s="3">
        <f t="shared" si="46"/>
        <v>0</v>
      </c>
      <c r="O51" s="3">
        <f t="shared" si="46"/>
        <v>-0.20332604240072516</v>
      </c>
      <c r="P51" s="3">
        <f t="shared" si="46"/>
        <v>-0.3998355777316175</v>
      </c>
      <c r="Q51" s="3">
        <f t="shared" si="46"/>
        <v>-0.5824780870258193</v>
      </c>
      <c r="R51" s="3">
        <f t="shared" si="46"/>
        <v>-0.7435780322700195</v>
      </c>
      <c r="S51" s="3">
        <f t="shared" si="46"/>
        <v>-0.8742018937567315</v>
      </c>
      <c r="T51" s="3">
        <f t="shared" si="46"/>
        <v>-0.9633722489183572</v>
      </c>
      <c r="U51" s="3">
        <f t="shared" si="46"/>
        <v>-0.997549847376886</v>
      </c>
      <c r="V51" s="3">
        <f t="shared" si="46"/>
        <v>-0.961312941811077</v>
      </c>
      <c r="W51" s="3">
        <f t="shared" si="46"/>
        <v>-0.8406055518581506</v>
      </c>
      <c r="X51" s="3">
        <f t="shared" si="46"/>
        <v>-0.6294635811938001</v>
      </c>
      <c r="Y51" s="3">
        <f t="shared" si="46"/>
        <v>-0.33857887684717763</v>
      </c>
      <c r="Z51" s="3">
        <f t="shared" si="46"/>
        <v>-2.498001805406602E-16</v>
      </c>
    </row>
    <row r="52" spans="1:26" ht="12.75" customHeight="1">
      <c r="A52" s="3" t="s">
        <v>180</v>
      </c>
      <c r="B52" s="3">
        <f aca="true" t="shared" si="47" ref="B52:Z52">(B50*COS(B47)+B51*SIN(B47))/($B$7*SIN(B47-B46))</f>
        <v>-0.06099250061451257</v>
      </c>
      <c r="C52" s="3">
        <f t="shared" si="47"/>
        <v>-0.0005297861076877661</v>
      </c>
      <c r="D52" s="3">
        <f t="shared" si="47"/>
        <v>0.054138986314296075</v>
      </c>
      <c r="E52" s="3">
        <f t="shared" si="47"/>
        <v>0.09498193302294913</v>
      </c>
      <c r="F52" s="3">
        <f t="shared" si="47"/>
        <v>0.11969724979930067</v>
      </c>
      <c r="G52" s="3">
        <f t="shared" si="47"/>
        <v>0.13033206491439522</v>
      </c>
      <c r="H52" s="3">
        <f t="shared" si="47"/>
        <v>0.13068386843197446</v>
      </c>
      <c r="I52" s="3">
        <f t="shared" si="47"/>
        <v>0.12434890919132713</v>
      </c>
      <c r="J52" s="3">
        <f t="shared" si="47"/>
        <v>0.11388764518217188</v>
      </c>
      <c r="K52" s="3">
        <f t="shared" si="47"/>
        <v>0.10075682345902442</v>
      </c>
      <c r="L52" s="3">
        <f t="shared" si="47"/>
        <v>0.08556246096022838</v>
      </c>
      <c r="M52" s="3">
        <f t="shared" si="47"/>
        <v>0.06836618893119611</v>
      </c>
      <c r="N52" s="3">
        <f t="shared" si="47"/>
        <v>0.04894177304939194</v>
      </c>
      <c r="O52" s="3">
        <f t="shared" si="47"/>
        <v>0.0269669500553418</v>
      </c>
      <c r="P52" s="3">
        <f t="shared" si="47"/>
        <v>0.002172587972334481</v>
      </c>
      <c r="Q52" s="3">
        <f t="shared" si="47"/>
        <v>-0.02551344495985773</v>
      </c>
      <c r="R52" s="3">
        <f t="shared" si="47"/>
        <v>-0.055781882830645405</v>
      </c>
      <c r="S52" s="3">
        <f t="shared" si="47"/>
        <v>-0.08767122649865661</v>
      </c>
      <c r="T52" s="3">
        <f t="shared" si="47"/>
        <v>-0.11919089760874643</v>
      </c>
      <c r="U52" s="3">
        <f t="shared" si="47"/>
        <v>-0.1469089074184822</v>
      </c>
      <c r="V52" s="3">
        <f t="shared" si="47"/>
        <v>-0.165769502916058</v>
      </c>
      <c r="W52" s="3">
        <f t="shared" si="47"/>
        <v>-0.16966800674116353</v>
      </c>
      <c r="X52" s="3">
        <f t="shared" si="47"/>
        <v>-0.15334978798485338</v>
      </c>
      <c r="Y52" s="3">
        <f t="shared" si="47"/>
        <v>-0.11546149760326814</v>
      </c>
      <c r="Z52" s="3">
        <f t="shared" si="47"/>
        <v>-0.060992500614512606</v>
      </c>
    </row>
    <row r="53" spans="1:26" ht="12.75">
      <c r="A53" s="3" t="s">
        <v>182</v>
      </c>
      <c r="B53" s="3">
        <f aca="true" t="shared" si="48" ref="B53:Z53">(B50*COS(B46)+B51*SIN(B46))/($B$8*SIN(B47-B46))</f>
        <v>0.060992500614512585</v>
      </c>
      <c r="C53" s="3">
        <f t="shared" si="48"/>
        <v>0.1154614976032681</v>
      </c>
      <c r="D53" s="3">
        <f t="shared" si="48"/>
        <v>0.15334978798485335</v>
      </c>
      <c r="E53" s="3">
        <f t="shared" si="48"/>
        <v>0.16966800674116359</v>
      </c>
      <c r="F53" s="3">
        <f t="shared" si="48"/>
        <v>0.16576950291605805</v>
      </c>
      <c r="G53" s="3">
        <f t="shared" si="48"/>
        <v>0.14690890741848214</v>
      </c>
      <c r="H53" s="3">
        <f t="shared" si="48"/>
        <v>0.1191908976087464</v>
      </c>
      <c r="I53" s="3">
        <f t="shared" si="48"/>
        <v>0.08767122649865654</v>
      </c>
      <c r="J53" s="3">
        <f t="shared" si="48"/>
        <v>0.055781882830645536</v>
      </c>
      <c r="K53" s="3">
        <f t="shared" si="48"/>
        <v>0.02551344495985769</v>
      </c>
      <c r="L53" s="3">
        <f t="shared" si="48"/>
        <v>-0.0021725879723345173</v>
      </c>
      <c r="M53" s="3">
        <f t="shared" si="48"/>
        <v>-0.026966950055341776</v>
      </c>
      <c r="N53" s="3">
        <f t="shared" si="48"/>
        <v>-0.048941773049391936</v>
      </c>
      <c r="O53" s="3">
        <f t="shared" si="48"/>
        <v>-0.0683661889311961</v>
      </c>
      <c r="P53" s="3">
        <f t="shared" si="48"/>
        <v>-0.08556246096022839</v>
      </c>
      <c r="Q53" s="3">
        <f t="shared" si="48"/>
        <v>-0.10075682345902448</v>
      </c>
      <c r="R53" s="3">
        <f t="shared" si="48"/>
        <v>-0.1138876451821718</v>
      </c>
      <c r="S53" s="3">
        <f t="shared" si="48"/>
        <v>-0.12434890919132714</v>
      </c>
      <c r="T53" s="3">
        <f t="shared" si="48"/>
        <v>-0.13068386843197452</v>
      </c>
      <c r="U53" s="3">
        <f t="shared" si="48"/>
        <v>-0.13033206491439525</v>
      </c>
      <c r="V53" s="3">
        <f t="shared" si="48"/>
        <v>-0.11969724979930062</v>
      </c>
      <c r="W53" s="3">
        <f t="shared" si="48"/>
        <v>-0.09498193302294909</v>
      </c>
      <c r="X53" s="3">
        <f t="shared" si="48"/>
        <v>-0.054138986314296166</v>
      </c>
      <c r="Y53" s="3">
        <f t="shared" si="48"/>
        <v>0.0005297861076877661</v>
      </c>
      <c r="Z53" s="3">
        <f t="shared" si="48"/>
        <v>0.06099250061451255</v>
      </c>
    </row>
    <row r="57" spans="1:26" s="29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9" t="s">
        <v>62</v>
      </c>
    </row>
    <row r="59" spans="1:26" ht="12.75">
      <c r="A59" s="3" t="s">
        <v>32</v>
      </c>
      <c r="B59" s="3">
        <f aca="true" t="shared" si="49" ref="B59:Z59">B26+($F$3-$D$3)*COS(B46-$B$46)-($F$4-$D$4)*SIN(B46-$B$46)</f>
        <v>4.3</v>
      </c>
      <c r="C59" s="3">
        <f t="shared" si="49"/>
        <v>4.650696343405778</v>
      </c>
      <c r="D59" s="3">
        <f t="shared" si="49"/>
        <v>4.929998163223388</v>
      </c>
      <c r="E59" s="3">
        <f t="shared" si="49"/>
        <v>5.110844785925162</v>
      </c>
      <c r="F59" s="3">
        <f t="shared" si="49"/>
        <v>5.180702902600147</v>
      </c>
      <c r="G59" s="3">
        <f t="shared" si="49"/>
        <v>5.141234127982029</v>
      </c>
      <c r="H59" s="3">
        <f t="shared" si="49"/>
        <v>5.004922397926035</v>
      </c>
      <c r="I59" s="3">
        <f t="shared" si="49"/>
        <v>4.790834467457136</v>
      </c>
      <c r="J59" s="3">
        <f t="shared" si="49"/>
        <v>4.520926832984361</v>
      </c>
      <c r="K59" s="3">
        <f t="shared" si="49"/>
        <v>4.21738202805079</v>
      </c>
      <c r="L59" s="3">
        <f t="shared" si="49"/>
        <v>3.900926547411567</v>
      </c>
      <c r="M59" s="3">
        <f t="shared" si="49"/>
        <v>3.5899184577993437</v>
      </c>
      <c r="N59" s="3">
        <f t="shared" si="49"/>
        <v>3.3</v>
      </c>
      <c r="O59" s="3">
        <f t="shared" si="49"/>
        <v>3.0441557159115873</v>
      </c>
      <c r="P59" s="3">
        <f t="shared" si="49"/>
        <v>2.833048048803994</v>
      </c>
      <c r="Q59" s="3">
        <f t="shared" si="49"/>
        <v>2.675511190762665</v>
      </c>
      <c r="R59" s="3">
        <f t="shared" si="49"/>
        <v>2.579073167015639</v>
      </c>
      <c r="S59" s="3">
        <f t="shared" si="49"/>
        <v>2.550346487440346</v>
      </c>
      <c r="T59" s="3">
        <f t="shared" si="49"/>
        <v>2.5950776020739665</v>
      </c>
      <c r="U59" s="3">
        <f t="shared" si="49"/>
        <v>2.7175849171204915</v>
      </c>
      <c r="V59" s="3">
        <f t="shared" si="49"/>
        <v>2.919297097399853</v>
      </c>
      <c r="W59" s="3">
        <f t="shared" si="49"/>
        <v>3.196261995261385</v>
      </c>
      <c r="X59" s="3">
        <f t="shared" si="49"/>
        <v>3.5360272405610496</v>
      </c>
      <c r="Y59" s="3">
        <f t="shared" si="49"/>
        <v>3.915229482883289</v>
      </c>
      <c r="Z59" s="3">
        <f t="shared" si="49"/>
        <v>4.3</v>
      </c>
    </row>
    <row r="60" spans="1:26" ht="12.75">
      <c r="A60" s="3" t="s">
        <v>33</v>
      </c>
      <c r="B60" s="3">
        <f aca="true" t="shared" si="50" ref="B60:Z60">B27+($F$3-$D$3)*SIN(B46-$B$46)+($F$4-$D$4)*COS(B46-$B$46)</f>
        <v>9.439809320108113</v>
      </c>
      <c r="C60" s="3">
        <f t="shared" si="50"/>
        <v>9.555187488542542</v>
      </c>
      <c r="D60" s="3">
        <f t="shared" si="50"/>
        <v>9.636964781071345</v>
      </c>
      <c r="E60" s="3">
        <f t="shared" si="50"/>
        <v>9.685252000864205</v>
      </c>
      <c r="F60" s="3">
        <f t="shared" si="50"/>
        <v>9.70293777958576</v>
      </c>
      <c r="G60" s="3">
        <f t="shared" si="50"/>
        <v>9.69301141991485</v>
      </c>
      <c r="H60" s="3">
        <f t="shared" si="50"/>
        <v>9.657410224237864</v>
      </c>
      <c r="I60" s="3">
        <f t="shared" si="50"/>
        <v>9.59732197077774</v>
      </c>
      <c r="J60" s="3">
        <f t="shared" si="50"/>
        <v>9.514163569760836</v>
      </c>
      <c r="K60" s="3">
        <f t="shared" si="50"/>
        <v>9.410520477414954</v>
      </c>
      <c r="L60" s="3">
        <f t="shared" si="50"/>
        <v>9.290686497366892</v>
      </c>
      <c r="M60" s="3">
        <f t="shared" si="50"/>
        <v>9.160744840071773</v>
      </c>
      <c r="N60" s="3">
        <f t="shared" si="50"/>
        <v>9.028288874421332</v>
      </c>
      <c r="O60" s="3">
        <f t="shared" si="50"/>
        <v>8.90192579496925</v>
      </c>
      <c r="P60" s="3">
        <f t="shared" si="50"/>
        <v>8.790686497366892</v>
      </c>
      <c r="Q60" s="3">
        <f t="shared" si="50"/>
        <v>8.703413696228408</v>
      </c>
      <c r="R60" s="3">
        <f t="shared" si="50"/>
        <v>8.648138165976398</v>
      </c>
      <c r="S60" s="3">
        <f t="shared" si="50"/>
        <v>8.631396144488672</v>
      </c>
      <c r="T60" s="3">
        <f t="shared" si="50"/>
        <v>8.657410224237864</v>
      </c>
      <c r="U60" s="3">
        <f t="shared" si="50"/>
        <v>8.727085593625782</v>
      </c>
      <c r="V60" s="3">
        <f t="shared" si="50"/>
        <v>8.83691237580132</v>
      </c>
      <c r="W60" s="3">
        <f t="shared" si="50"/>
        <v>8.978145219677655</v>
      </c>
      <c r="X60" s="3">
        <f t="shared" si="50"/>
        <v>9.136964781071347</v>
      </c>
      <c r="Y60" s="3">
        <f t="shared" si="50"/>
        <v>9.296368443440022</v>
      </c>
      <c r="Z60" s="3">
        <f t="shared" si="50"/>
        <v>9.439809320108113</v>
      </c>
    </row>
    <row r="61" spans="1:26" ht="12.75">
      <c r="A61" s="3" t="s">
        <v>34</v>
      </c>
      <c r="B61" s="3">
        <f aca="true" t="shared" si="51" ref="B61:Z61">B28-B48*(B60-B27)</f>
        <v>1.4302741394103204</v>
      </c>
      <c r="C61" s="3">
        <f t="shared" si="51"/>
        <v>1.2245475235414915</v>
      </c>
      <c r="D61" s="3">
        <f t="shared" si="51"/>
        <v>0.8916542964636585</v>
      </c>
      <c r="E61" s="3">
        <f t="shared" si="51"/>
        <v>0.48197222164571607</v>
      </c>
      <c r="F61" s="3">
        <f t="shared" si="51"/>
        <v>0.052998976139585485</v>
      </c>
      <c r="G61" s="3">
        <f t="shared" si="51"/>
        <v>-0.3462879456465704</v>
      </c>
      <c r="H61" s="3">
        <f t="shared" si="51"/>
        <v>-0.6826799737903357</v>
      </c>
      <c r="I61" s="3">
        <f t="shared" si="51"/>
        <v>-0.9386848397165372</v>
      </c>
      <c r="J61" s="3">
        <f t="shared" si="51"/>
        <v>-1.1090308378952292</v>
      </c>
      <c r="K61" s="3">
        <f t="shared" si="51"/>
        <v>-1.1966295714969433</v>
      </c>
      <c r="L61" s="3">
        <f t="shared" si="51"/>
        <v>-1.2092044152055983</v>
      </c>
      <c r="M61" s="3">
        <f t="shared" si="51"/>
        <v>-1.1567690441522442</v>
      </c>
      <c r="N61" s="3">
        <f t="shared" si="51"/>
        <v>-1.0498010319094573</v>
      </c>
      <c r="O61" s="3">
        <f t="shared" si="51"/>
        <v>-0.8979499990497233</v>
      </c>
      <c r="P61" s="3">
        <f t="shared" si="51"/>
        <v>-0.7092044152055977</v>
      </c>
      <c r="Q61" s="3">
        <f t="shared" si="51"/>
        <v>-0.48952279031039647</v>
      </c>
      <c r="R61" s="3">
        <f t="shared" si="51"/>
        <v>-0.24300543411079079</v>
      </c>
      <c r="S61" s="3">
        <f t="shared" si="51"/>
        <v>0.027240986572531933</v>
      </c>
      <c r="T61" s="3">
        <f t="shared" si="51"/>
        <v>0.3173200262096644</v>
      </c>
      <c r="U61" s="3">
        <f t="shared" si="51"/>
        <v>0.6196378806424978</v>
      </c>
      <c r="V61" s="3">
        <f t="shared" si="51"/>
        <v>0.919024379924024</v>
      </c>
      <c r="W61" s="3">
        <f t="shared" si="51"/>
        <v>1.1890790028322629</v>
      </c>
      <c r="X61" s="3">
        <f t="shared" si="51"/>
        <v>1.3916542964636587</v>
      </c>
      <c r="Y61" s="3">
        <f t="shared" si="51"/>
        <v>1.4833665686440123</v>
      </c>
      <c r="Z61" s="3">
        <f t="shared" si="51"/>
        <v>1.4302741394103207</v>
      </c>
    </row>
    <row r="62" spans="1:26" ht="12.75">
      <c r="A62" s="3" t="s">
        <v>35</v>
      </c>
      <c r="B62" s="3">
        <f aca="true" t="shared" si="52" ref="B62:Z62">B29+B48*(B59-B26)</f>
        <v>0.4999999999999999</v>
      </c>
      <c r="C62" s="3">
        <f t="shared" si="52"/>
        <v>0.3779687727932999</v>
      </c>
      <c r="D62" s="3">
        <f t="shared" si="52"/>
        <v>0.24704029364140312</v>
      </c>
      <c r="E62" s="3">
        <f t="shared" si="52"/>
        <v>0.12386912270755768</v>
      </c>
      <c r="F62" s="3">
        <f t="shared" si="52"/>
        <v>0.013214582227810356</v>
      </c>
      <c r="G62" s="3">
        <f t="shared" si="52"/>
        <v>-0.08784070767704516</v>
      </c>
      <c r="H62" s="3">
        <f t="shared" si="52"/>
        <v>-0.1834454028805173</v>
      </c>
      <c r="I62" s="3">
        <f t="shared" si="52"/>
        <v>-0.27475592729734466</v>
      </c>
      <c r="J62" s="3">
        <f t="shared" si="52"/>
        <v>-0.3589161642342784</v>
      </c>
      <c r="K62" s="3">
        <f t="shared" si="52"/>
        <v>-0.4301293115535888</v>
      </c>
      <c r="L62" s="3">
        <f t="shared" si="52"/>
        <v>-0.4814429969526406</v>
      </c>
      <c r="M62" s="3">
        <f t="shared" si="52"/>
        <v>-0.506371291147944</v>
      </c>
      <c r="N62" s="3">
        <f t="shared" si="52"/>
        <v>-0.5000000000000001</v>
      </c>
      <c r="O62" s="3">
        <f t="shared" si="52"/>
        <v>-0.4595545351411243</v>
      </c>
      <c r="P62" s="3">
        <f t="shared" si="52"/>
        <v>-0.384582406831798</v>
      </c>
      <c r="Q62" s="3">
        <f t="shared" si="52"/>
        <v>-0.27697746963295855</v>
      </c>
      <c r="R62" s="3">
        <f t="shared" si="52"/>
        <v>-0.1410838357657218</v>
      </c>
      <c r="S62" s="3">
        <f t="shared" si="52"/>
        <v>0.015936882194824253</v>
      </c>
      <c r="T62" s="3">
        <f t="shared" si="52"/>
        <v>0.18344540288051717</v>
      </c>
      <c r="U62" s="3">
        <f t="shared" si="52"/>
        <v>0.34665975277956557</v>
      </c>
      <c r="V62" s="3">
        <f t="shared" si="52"/>
        <v>0.4867854177721898</v>
      </c>
      <c r="W62" s="3">
        <f t="shared" si="52"/>
        <v>0.5832376584789898</v>
      </c>
      <c r="X62" s="3">
        <f t="shared" si="52"/>
        <v>0.6189851101430354</v>
      </c>
      <c r="Y62" s="3">
        <f t="shared" si="52"/>
        <v>0.5879570534957683</v>
      </c>
      <c r="Z62" s="3">
        <f t="shared" si="52"/>
        <v>0.4999999999999999</v>
      </c>
    </row>
    <row r="63" spans="1:26" ht="12.75">
      <c r="A63" s="3" t="s">
        <v>36</v>
      </c>
      <c r="B63" s="3">
        <f aca="true" t="shared" si="53" ref="B63:Z63">B30-B52*(B60-B27)-B48*(B62-B29)</f>
        <v>-0.5000000000000002</v>
      </c>
      <c r="C63" s="3">
        <f t="shared" si="53"/>
        <v>-1.0548175714880383</v>
      </c>
      <c r="D63" s="3">
        <f t="shared" si="53"/>
        <v>-1.4549692532986236</v>
      </c>
      <c r="E63" s="3">
        <f t="shared" si="53"/>
        <v>-1.637113238335206</v>
      </c>
      <c r="F63" s="3">
        <f t="shared" si="53"/>
        <v>-1.6083789924155292</v>
      </c>
      <c r="G63" s="3">
        <f t="shared" si="53"/>
        <v>-1.4208515616803907</v>
      </c>
      <c r="H63" s="3">
        <f t="shared" si="53"/>
        <v>-1.138107682406363</v>
      </c>
      <c r="I63" s="3">
        <f t="shared" si="53"/>
        <v>-0.8145359476176234</v>
      </c>
      <c r="J63" s="3">
        <f t="shared" si="53"/>
        <v>-0.48888042847008667</v>
      </c>
      <c r="K63" s="3">
        <f t="shared" si="53"/>
        <v>-0.18540011118310326</v>
      </c>
      <c r="L63" s="3">
        <f t="shared" si="53"/>
        <v>0.08284575742306846</v>
      </c>
      <c r="M63" s="3">
        <f t="shared" si="53"/>
        <v>0.3109791616748586</v>
      </c>
      <c r="N63" s="3">
        <f t="shared" si="53"/>
        <v>0.5000000000000001</v>
      </c>
      <c r="O63" s="3">
        <f t="shared" si="53"/>
        <v>0.6549466646142096</v>
      </c>
      <c r="P63" s="3">
        <f t="shared" si="53"/>
        <v>0.7831796463613705</v>
      </c>
      <c r="Q63" s="3">
        <f t="shared" si="53"/>
        <v>0.8925068923696516</v>
      </c>
      <c r="R63" s="3">
        <f t="shared" si="53"/>
        <v>0.988880428470086</v>
      </c>
      <c r="S63" s="3">
        <f t="shared" si="53"/>
        <v>1.0733549927201442</v>
      </c>
      <c r="T63" s="3">
        <f t="shared" si="53"/>
        <v>1.1381076824063636</v>
      </c>
      <c r="U63" s="3">
        <f t="shared" si="53"/>
        <v>1.1620325165778704</v>
      </c>
      <c r="V63" s="3">
        <f t="shared" si="53"/>
        <v>1.1083789924155285</v>
      </c>
      <c r="W63" s="3">
        <f t="shared" si="53"/>
        <v>0.9300064571486578</v>
      </c>
      <c r="X63" s="3">
        <f t="shared" si="53"/>
        <v>0.5889438495141857</v>
      </c>
      <c r="Y63" s="3">
        <f t="shared" si="53"/>
        <v>0.08889174519896974</v>
      </c>
      <c r="Z63" s="3">
        <f t="shared" si="53"/>
        <v>-0.4999999999999999</v>
      </c>
    </row>
    <row r="64" spans="1:26" ht="12.75">
      <c r="A64" s="3" t="s">
        <v>37</v>
      </c>
      <c r="B64" s="3">
        <f aca="true" t="shared" si="54" ref="B64:Z64">B31+B52*(B59-B26)+B48*(B61-B28)</f>
        <v>-0.41798345496884914</v>
      </c>
      <c r="C64" s="3">
        <f t="shared" si="54"/>
        <v>-0.49746322162151646</v>
      </c>
      <c r="D64" s="3">
        <f t="shared" si="54"/>
        <v>-0.4919439862597804</v>
      </c>
      <c r="E64" s="3">
        <f t="shared" si="54"/>
        <v>-0.446314637434912</v>
      </c>
      <c r="F64" s="3">
        <f t="shared" si="54"/>
        <v>-0.4013351660069428</v>
      </c>
      <c r="G64" s="3">
        <f t="shared" si="54"/>
        <v>-0.37358592736707175</v>
      </c>
      <c r="H64" s="3">
        <f t="shared" si="54"/>
        <v>-0.35756810963116625</v>
      </c>
      <c r="I64" s="3">
        <f t="shared" si="54"/>
        <v>-0.33809289370962947</v>
      </c>
      <c r="J64" s="3">
        <f t="shared" si="54"/>
        <v>-0.30103211916973477</v>
      </c>
      <c r="K64" s="3">
        <f t="shared" si="54"/>
        <v>-0.23846410084475073</v>
      </c>
      <c r="L64" s="3">
        <f t="shared" si="54"/>
        <v>-0.14934419921686515</v>
      </c>
      <c r="M64" s="3">
        <f t="shared" si="54"/>
        <v>-0.037930835956307196</v>
      </c>
      <c r="N64" s="3">
        <f t="shared" si="54"/>
        <v>0.08837973668105305</v>
      </c>
      <c r="O64" s="3">
        <f t="shared" si="54"/>
        <v>0.22088820914621382</v>
      </c>
      <c r="P64" s="3">
        <f t="shared" si="54"/>
        <v>0.3506558007831351</v>
      </c>
      <c r="Q64" s="3">
        <f t="shared" si="54"/>
        <v>0.46864268034179646</v>
      </c>
      <c r="R64" s="3">
        <f t="shared" si="54"/>
        <v>0.5649932846147039</v>
      </c>
      <c r="S64" s="3">
        <f t="shared" si="54"/>
        <v>0.6278329325794385</v>
      </c>
      <c r="T64" s="3">
        <f t="shared" si="54"/>
        <v>0.6424318903688334</v>
      </c>
      <c r="U64" s="3">
        <f t="shared" si="54"/>
        <v>0.5923398989219965</v>
      </c>
      <c r="V64" s="3">
        <f t="shared" si="54"/>
        <v>0.46469023777749574</v>
      </c>
      <c r="W64" s="3">
        <f t="shared" si="54"/>
        <v>0.2607921437516355</v>
      </c>
      <c r="X64" s="3">
        <f t="shared" si="54"/>
        <v>0.008056013740219858</v>
      </c>
      <c r="Y64" s="3">
        <f t="shared" si="54"/>
        <v>-0.23864417651899583</v>
      </c>
      <c r="Z64" s="3">
        <f t="shared" si="54"/>
        <v>-0.41798345496884903</v>
      </c>
    </row>
    <row r="65" ht="12.75">
      <c r="A65" s="9" t="s">
        <v>63</v>
      </c>
    </row>
    <row r="66" spans="1:26" ht="12.75">
      <c r="A66" s="3" t="s">
        <v>32</v>
      </c>
      <c r="B66" s="3">
        <f aca="true" t="shared" si="55" ref="B66:Z66">$B$10+($F$3-$B$10)*COS(B47-$B$47)-($F$4-$B$11)*SIN(B47-$B$47)</f>
        <v>4.3</v>
      </c>
      <c r="C66" s="3">
        <f t="shared" si="55"/>
        <v>4.6506963434057775</v>
      </c>
      <c r="D66" s="3">
        <f t="shared" si="55"/>
        <v>4.929998163223387</v>
      </c>
      <c r="E66" s="3">
        <f t="shared" si="55"/>
        <v>5.110844785925162</v>
      </c>
      <c r="F66" s="3">
        <f t="shared" si="55"/>
        <v>5.180702902600147</v>
      </c>
      <c r="G66" s="3">
        <f t="shared" si="55"/>
        <v>5.141234127982028</v>
      </c>
      <c r="H66" s="3">
        <f t="shared" si="55"/>
        <v>5.004922397926033</v>
      </c>
      <c r="I66" s="3">
        <f t="shared" si="55"/>
        <v>4.7908344674571355</v>
      </c>
      <c r="J66" s="3">
        <f t="shared" si="55"/>
        <v>4.520926832984361</v>
      </c>
      <c r="K66" s="3">
        <f t="shared" si="55"/>
        <v>4.217382028050787</v>
      </c>
      <c r="L66" s="3">
        <f t="shared" si="55"/>
        <v>3.9009265474115673</v>
      </c>
      <c r="M66" s="3">
        <f t="shared" si="55"/>
        <v>3.5899184577993446</v>
      </c>
      <c r="N66" s="3">
        <f t="shared" si="55"/>
        <v>3.299999999999997</v>
      </c>
      <c r="O66" s="3">
        <f t="shared" si="55"/>
        <v>3.044155715911586</v>
      </c>
      <c r="P66" s="3">
        <f t="shared" si="55"/>
        <v>2.8330480488039926</v>
      </c>
      <c r="Q66" s="3">
        <f t="shared" si="55"/>
        <v>2.6755111907626663</v>
      </c>
      <c r="R66" s="3">
        <f t="shared" si="55"/>
        <v>2.5790731670156353</v>
      </c>
      <c r="S66" s="3">
        <f t="shared" si="55"/>
        <v>2.550346487440345</v>
      </c>
      <c r="T66" s="3">
        <f t="shared" si="55"/>
        <v>2.5950776020739683</v>
      </c>
      <c r="U66" s="3">
        <f t="shared" si="55"/>
        <v>2.717584917120493</v>
      </c>
      <c r="V66" s="3">
        <f t="shared" si="55"/>
        <v>2.919297097399851</v>
      </c>
      <c r="W66" s="3">
        <f t="shared" si="55"/>
        <v>3.196261995261382</v>
      </c>
      <c r="X66" s="3">
        <f t="shared" si="55"/>
        <v>3.53602724056105</v>
      </c>
      <c r="Y66" s="3">
        <f t="shared" si="55"/>
        <v>3.915229482883288</v>
      </c>
      <c r="Z66" s="3">
        <f t="shared" si="55"/>
        <v>4.3</v>
      </c>
    </row>
    <row r="67" spans="1:26" ht="12.75">
      <c r="A67" s="3" t="s">
        <v>33</v>
      </c>
      <c r="B67" s="3">
        <f aca="true" t="shared" si="56" ref="B67:Z67">$B$11+($F$3-$B$10)*SIN(B47-$B$47)+($F$4-$B$11)*COS(B47-$B$47)</f>
        <v>9.439809320108113</v>
      </c>
      <c r="C67" s="3">
        <f t="shared" si="56"/>
        <v>9.555187488542542</v>
      </c>
      <c r="D67" s="3">
        <f t="shared" si="56"/>
        <v>9.636964781071347</v>
      </c>
      <c r="E67" s="3">
        <f t="shared" si="56"/>
        <v>9.685252000864203</v>
      </c>
      <c r="F67" s="3">
        <f t="shared" si="56"/>
        <v>9.70293777958576</v>
      </c>
      <c r="G67" s="3">
        <f t="shared" si="56"/>
        <v>9.69301141991485</v>
      </c>
      <c r="H67" s="3">
        <f t="shared" si="56"/>
        <v>9.657410224237864</v>
      </c>
      <c r="I67" s="3">
        <f t="shared" si="56"/>
        <v>9.597321970777742</v>
      </c>
      <c r="J67" s="3">
        <f t="shared" si="56"/>
        <v>9.514163569760836</v>
      </c>
      <c r="K67" s="3">
        <f t="shared" si="56"/>
        <v>9.410520477414956</v>
      </c>
      <c r="L67" s="3">
        <f t="shared" si="56"/>
        <v>9.290686497366892</v>
      </c>
      <c r="M67" s="3">
        <f t="shared" si="56"/>
        <v>9.160744840071771</v>
      </c>
      <c r="N67" s="3">
        <f t="shared" si="56"/>
        <v>9.02828887442133</v>
      </c>
      <c r="O67" s="3">
        <f t="shared" si="56"/>
        <v>8.90192579496925</v>
      </c>
      <c r="P67" s="3">
        <f t="shared" si="56"/>
        <v>8.79068649736689</v>
      </c>
      <c r="Q67" s="3">
        <f t="shared" si="56"/>
        <v>8.70341369622841</v>
      </c>
      <c r="R67" s="3">
        <f t="shared" si="56"/>
        <v>8.648138165976397</v>
      </c>
      <c r="S67" s="3">
        <f t="shared" si="56"/>
        <v>8.631396144488674</v>
      </c>
      <c r="T67" s="3">
        <f t="shared" si="56"/>
        <v>8.657410224237866</v>
      </c>
      <c r="U67" s="3">
        <f t="shared" si="56"/>
        <v>8.727085593625784</v>
      </c>
      <c r="V67" s="3">
        <f t="shared" si="56"/>
        <v>8.83691237580132</v>
      </c>
      <c r="W67" s="3">
        <f t="shared" si="56"/>
        <v>8.978145219677653</v>
      </c>
      <c r="X67" s="3">
        <f t="shared" si="56"/>
        <v>9.136964781071345</v>
      </c>
      <c r="Y67" s="3">
        <f t="shared" si="56"/>
        <v>9.29636844344002</v>
      </c>
      <c r="Z67" s="3">
        <f t="shared" si="56"/>
        <v>9.439809320108113</v>
      </c>
    </row>
    <row r="68" spans="1:26" ht="12.75">
      <c r="A68" s="3" t="s">
        <v>34</v>
      </c>
      <c r="B68" s="3">
        <f aca="true" t="shared" si="57" ref="B68:Z68">-B49*(B67-$B$11)</f>
        <v>1.4302741394103204</v>
      </c>
      <c r="C68" s="3">
        <f t="shared" si="57"/>
        <v>1.2245475235414915</v>
      </c>
      <c r="D68" s="3">
        <f t="shared" si="57"/>
        <v>0.8916542964636589</v>
      </c>
      <c r="E68" s="3">
        <f t="shared" si="57"/>
        <v>0.4819722216457161</v>
      </c>
      <c r="F68" s="3">
        <f t="shared" si="57"/>
        <v>0.05299897613958562</v>
      </c>
      <c r="G68" s="3">
        <f t="shared" si="57"/>
        <v>-0.3462879456465703</v>
      </c>
      <c r="H68" s="3">
        <f t="shared" si="57"/>
        <v>-0.6826799737903358</v>
      </c>
      <c r="I68" s="3">
        <f t="shared" si="57"/>
        <v>-0.938684839716537</v>
      </c>
      <c r="J68" s="3">
        <f t="shared" si="57"/>
        <v>-1.1090308378952292</v>
      </c>
      <c r="K68" s="3">
        <f t="shared" si="57"/>
        <v>-1.1966295714969435</v>
      </c>
      <c r="L68" s="3">
        <f t="shared" si="57"/>
        <v>-1.209204415205598</v>
      </c>
      <c r="M68" s="3">
        <f t="shared" si="57"/>
        <v>-1.1567690441522442</v>
      </c>
      <c r="N68" s="3">
        <f t="shared" si="57"/>
        <v>-1.0498010319094568</v>
      </c>
      <c r="O68" s="3">
        <f t="shared" si="57"/>
        <v>-0.8979499990497232</v>
      </c>
      <c r="P68" s="3">
        <f t="shared" si="57"/>
        <v>-0.709204415205598</v>
      </c>
      <c r="Q68" s="3">
        <f t="shared" si="57"/>
        <v>-0.4895227903103964</v>
      </c>
      <c r="R68" s="3">
        <f t="shared" si="57"/>
        <v>-0.24300543411079095</v>
      </c>
      <c r="S68" s="3">
        <f t="shared" si="57"/>
        <v>0.02724098657253153</v>
      </c>
      <c r="T68" s="3">
        <f t="shared" si="57"/>
        <v>0.3173200262096643</v>
      </c>
      <c r="U68" s="3">
        <f t="shared" si="57"/>
        <v>0.6196378806424976</v>
      </c>
      <c r="V68" s="3">
        <f t="shared" si="57"/>
        <v>0.9190243799240242</v>
      </c>
      <c r="W68" s="3">
        <f t="shared" si="57"/>
        <v>1.1890790028322629</v>
      </c>
      <c r="X68" s="3">
        <f t="shared" si="57"/>
        <v>1.3916542964636585</v>
      </c>
      <c r="Y68" s="3">
        <f t="shared" si="57"/>
        <v>1.4833665686440123</v>
      </c>
      <c r="Z68" s="3">
        <f t="shared" si="57"/>
        <v>1.4302741394103204</v>
      </c>
    </row>
    <row r="69" spans="1:26" ht="12.75">
      <c r="A69" s="3" t="s">
        <v>35</v>
      </c>
      <c r="B69" s="3">
        <f aca="true" t="shared" si="58" ref="B69:Z69">B49*(B66-$B$10)</f>
        <v>0.5000000000000001</v>
      </c>
      <c r="C69" s="3">
        <f t="shared" si="58"/>
        <v>0.3779687727933002</v>
      </c>
      <c r="D69" s="3">
        <f t="shared" si="58"/>
        <v>0.24704029364140329</v>
      </c>
      <c r="E69" s="3">
        <f t="shared" si="58"/>
        <v>0.12386912270755782</v>
      </c>
      <c r="F69" s="3">
        <f t="shared" si="58"/>
        <v>0.013214582227810344</v>
      </c>
      <c r="G69" s="3">
        <f t="shared" si="58"/>
        <v>-0.0878407076770452</v>
      </c>
      <c r="H69" s="3">
        <f t="shared" si="58"/>
        <v>-0.18344540288051742</v>
      </c>
      <c r="I69" s="3">
        <f t="shared" si="58"/>
        <v>-0.27475592729734477</v>
      </c>
      <c r="J69" s="3">
        <f t="shared" si="58"/>
        <v>-0.3589161642342786</v>
      </c>
      <c r="K69" s="3">
        <f t="shared" si="58"/>
        <v>-0.43012931155358897</v>
      </c>
      <c r="L69" s="3">
        <f t="shared" si="58"/>
        <v>-0.48144299695264064</v>
      </c>
      <c r="M69" s="3">
        <f t="shared" si="58"/>
        <v>-0.5063712911479441</v>
      </c>
      <c r="N69" s="3">
        <f t="shared" si="58"/>
        <v>-0.5000000000000003</v>
      </c>
      <c r="O69" s="3">
        <f t="shared" si="58"/>
        <v>-0.4595545351411244</v>
      </c>
      <c r="P69" s="3">
        <f t="shared" si="58"/>
        <v>-0.3845824068317982</v>
      </c>
      <c r="Q69" s="3">
        <f t="shared" si="58"/>
        <v>-0.27697746963295866</v>
      </c>
      <c r="R69" s="3">
        <f t="shared" si="58"/>
        <v>-0.14108383576572178</v>
      </c>
      <c r="S69" s="3">
        <f t="shared" si="58"/>
        <v>0.015936882194824017</v>
      </c>
      <c r="T69" s="3">
        <f t="shared" si="58"/>
        <v>0.18344540288051722</v>
      </c>
      <c r="U69" s="3">
        <f t="shared" si="58"/>
        <v>0.3466597527795655</v>
      </c>
      <c r="V69" s="3">
        <f t="shared" si="58"/>
        <v>0.48678541777219</v>
      </c>
      <c r="W69" s="3">
        <f t="shared" si="58"/>
        <v>0.5832376584789902</v>
      </c>
      <c r="X69" s="3">
        <f t="shared" si="58"/>
        <v>0.6189851101430356</v>
      </c>
      <c r="Y69" s="3">
        <f t="shared" si="58"/>
        <v>0.5879570534957685</v>
      </c>
      <c r="Z69" s="3">
        <f t="shared" si="58"/>
        <v>0.5000000000000001</v>
      </c>
    </row>
    <row r="70" spans="1:26" ht="12.75">
      <c r="A70" s="3" t="s">
        <v>36</v>
      </c>
      <c r="B70" s="3">
        <f aca="true" t="shared" si="59" ref="B70:Z70">-B49*B69-B53*(B67-$B$11)</f>
        <v>-0.4999999999999999</v>
      </c>
      <c r="C70" s="3">
        <f t="shared" si="59"/>
        <v>-1.054817571488038</v>
      </c>
      <c r="D70" s="3">
        <f t="shared" si="59"/>
        <v>-1.4549692532986236</v>
      </c>
      <c r="E70" s="3">
        <f t="shared" si="59"/>
        <v>-1.6371132383352058</v>
      </c>
      <c r="F70" s="3">
        <f t="shared" si="59"/>
        <v>-1.6083789924155292</v>
      </c>
      <c r="G70" s="3">
        <f t="shared" si="59"/>
        <v>-1.4208515616803903</v>
      </c>
      <c r="H70" s="3">
        <f t="shared" si="59"/>
        <v>-1.1381076824063632</v>
      </c>
      <c r="I70" s="3">
        <f t="shared" si="59"/>
        <v>-0.8145359476176233</v>
      </c>
      <c r="J70" s="3">
        <f t="shared" si="59"/>
        <v>-0.48888042847008667</v>
      </c>
      <c r="K70" s="3">
        <f t="shared" si="59"/>
        <v>-0.18540011118310362</v>
      </c>
      <c r="L70" s="3">
        <f t="shared" si="59"/>
        <v>0.08284575742306849</v>
      </c>
      <c r="M70" s="3">
        <f t="shared" si="59"/>
        <v>0.3109791616748585</v>
      </c>
      <c r="N70" s="3">
        <f t="shared" si="59"/>
        <v>0.4999999999999999</v>
      </c>
      <c r="O70" s="3">
        <f t="shared" si="59"/>
        <v>0.6549466646142094</v>
      </c>
      <c r="P70" s="3">
        <f t="shared" si="59"/>
        <v>0.7831796463613703</v>
      </c>
      <c r="Q70" s="3">
        <f t="shared" si="59"/>
        <v>0.8925068923696516</v>
      </c>
      <c r="R70" s="3">
        <f t="shared" si="59"/>
        <v>0.9888804284700857</v>
      </c>
      <c r="S70" s="3">
        <f t="shared" si="59"/>
        <v>1.0733549927201445</v>
      </c>
      <c r="T70" s="3">
        <f t="shared" si="59"/>
        <v>1.1381076824063638</v>
      </c>
      <c r="U70" s="3">
        <f t="shared" si="59"/>
        <v>1.1620325165778704</v>
      </c>
      <c r="V70" s="3">
        <f t="shared" si="59"/>
        <v>1.1083789924155287</v>
      </c>
      <c r="W70" s="3">
        <f t="shared" si="59"/>
        <v>0.9300064571486575</v>
      </c>
      <c r="X70" s="3">
        <f t="shared" si="59"/>
        <v>0.5889438495141855</v>
      </c>
      <c r="Y70" s="3">
        <f t="shared" si="59"/>
        <v>0.08889174519896993</v>
      </c>
      <c r="Z70" s="3">
        <f t="shared" si="59"/>
        <v>-0.49999999999999956</v>
      </c>
    </row>
    <row r="71" spans="1:26" ht="14.25" customHeight="1">
      <c r="A71" s="3" t="s">
        <v>37</v>
      </c>
      <c r="B71" s="3">
        <f aca="true" t="shared" si="60" ref="B71:Z71">B49*B68+B53*(B66-$B$10)</f>
        <v>-0.4179834549688492</v>
      </c>
      <c r="C71" s="3">
        <f t="shared" si="60"/>
        <v>-0.4974632216215165</v>
      </c>
      <c r="D71" s="3">
        <f t="shared" si="60"/>
        <v>-0.49194398625978086</v>
      </c>
      <c r="E71" s="3">
        <f t="shared" si="60"/>
        <v>-0.4463146374349125</v>
      </c>
      <c r="F71" s="3">
        <f t="shared" si="60"/>
        <v>-0.401335166006943</v>
      </c>
      <c r="G71" s="3">
        <f t="shared" si="60"/>
        <v>-0.37358592736707186</v>
      </c>
      <c r="H71" s="3">
        <f t="shared" si="60"/>
        <v>-0.3575681096311666</v>
      </c>
      <c r="I71" s="3">
        <f t="shared" si="60"/>
        <v>-0.3380928937096296</v>
      </c>
      <c r="J71" s="3">
        <f t="shared" si="60"/>
        <v>-0.3010321191697348</v>
      </c>
      <c r="K71" s="3">
        <f t="shared" si="60"/>
        <v>-0.23846410084475067</v>
      </c>
      <c r="L71" s="3">
        <f t="shared" si="60"/>
        <v>-0.14934419921686504</v>
      </c>
      <c r="M71" s="3">
        <f t="shared" si="60"/>
        <v>-0.03793083595630711</v>
      </c>
      <c r="N71" s="3">
        <f t="shared" si="60"/>
        <v>0.08837973668105324</v>
      </c>
      <c r="O71" s="3">
        <f t="shared" si="60"/>
        <v>0.22088820914621388</v>
      </c>
      <c r="P71" s="3">
        <f t="shared" si="60"/>
        <v>0.3506558007831351</v>
      </c>
      <c r="Q71" s="3">
        <f t="shared" si="60"/>
        <v>0.4686426803417967</v>
      </c>
      <c r="R71" s="3">
        <f t="shared" si="60"/>
        <v>0.5649932846147039</v>
      </c>
      <c r="S71" s="3">
        <f t="shared" si="60"/>
        <v>0.6278329325794385</v>
      </c>
      <c r="T71" s="3">
        <f t="shared" si="60"/>
        <v>0.6424318903688335</v>
      </c>
      <c r="U71" s="3">
        <f t="shared" si="60"/>
        <v>0.5923398989219966</v>
      </c>
      <c r="V71" s="3">
        <f t="shared" si="60"/>
        <v>0.46469023777749574</v>
      </c>
      <c r="W71" s="3">
        <f t="shared" si="60"/>
        <v>0.26079214375163573</v>
      </c>
      <c r="X71" s="3">
        <f t="shared" si="60"/>
        <v>0.008056013740219858</v>
      </c>
      <c r="Y71" s="3">
        <f t="shared" si="60"/>
        <v>-0.23864417651899575</v>
      </c>
      <c r="Z71" s="3">
        <f t="shared" si="60"/>
        <v>-0.4179834549688491</v>
      </c>
    </row>
    <row r="73" ht="20.25">
      <c r="A73" s="12" t="s">
        <v>74</v>
      </c>
    </row>
    <row r="74" ht="12.75">
      <c r="A74" s="3" t="s">
        <v>115</v>
      </c>
    </row>
    <row r="75" spans="1:26" ht="12.75">
      <c r="A75" s="3" t="s">
        <v>84</v>
      </c>
      <c r="B75" s="3">
        <f aca="true" t="shared" si="61" ref="B75:Z75">TAN(B47)</f>
        <v>-2.8605482788206418</v>
      </c>
      <c r="C75" s="3">
        <f t="shared" si="61"/>
        <v>-3.239811359260519</v>
      </c>
      <c r="D75" s="3">
        <f t="shared" si="61"/>
        <v>-3.6093476222869123</v>
      </c>
      <c r="E75" s="3">
        <f t="shared" si="61"/>
        <v>-3.8909795363902195</v>
      </c>
      <c r="F75" s="3">
        <f t="shared" si="61"/>
        <v>-4.010643335212541</v>
      </c>
      <c r="G75" s="3">
        <f t="shared" si="61"/>
        <v>-3.942226273036544</v>
      </c>
      <c r="H75" s="3">
        <f t="shared" si="61"/>
        <v>-3.7214340783180204</v>
      </c>
      <c r="I75" s="3">
        <f t="shared" si="61"/>
        <v>-3.4164316269715247</v>
      </c>
      <c r="J75" s="3">
        <f t="shared" si="61"/>
        <v>-3.089943971348479</v>
      </c>
      <c r="K75" s="3">
        <f t="shared" si="61"/>
        <v>-2.782022846047911</v>
      </c>
      <c r="L75" s="3">
        <f t="shared" si="61"/>
        <v>-2.5116253073768307</v>
      </c>
      <c r="M75" s="3">
        <f t="shared" si="61"/>
        <v>-2.2844285692615953</v>
      </c>
      <c r="N75" s="3">
        <f t="shared" si="61"/>
        <v>-2.099602063818914</v>
      </c>
      <c r="O75" s="3">
        <f t="shared" si="61"/>
        <v>-1.9539574313502805</v>
      </c>
      <c r="P75" s="3">
        <f t="shared" si="61"/>
        <v>-1.8440895959023351</v>
      </c>
      <c r="Q75" s="3">
        <f t="shared" si="61"/>
        <v>-1.7673740429468718</v>
      </c>
      <c r="R75" s="3">
        <f t="shared" si="61"/>
        <v>-1.7224186795879028</v>
      </c>
      <c r="S75" s="3">
        <f t="shared" si="61"/>
        <v>-1.7093046330843096</v>
      </c>
      <c r="T75" s="3">
        <f t="shared" si="61"/>
        <v>-1.729779112624279</v>
      </c>
      <c r="U75" s="3">
        <f t="shared" si="61"/>
        <v>-1.7874526121770875</v>
      </c>
      <c r="V75" s="3">
        <f t="shared" si="61"/>
        <v>-1.8879455841754842</v>
      </c>
      <c r="W75" s="3">
        <f t="shared" si="61"/>
        <v>-2.038755532235745</v>
      </c>
      <c r="X75" s="3">
        <f t="shared" si="61"/>
        <v>-2.248283962989149</v>
      </c>
      <c r="Y75" s="3">
        <f t="shared" si="61"/>
        <v>-2.5229165290636124</v>
      </c>
      <c r="Z75" s="3">
        <f t="shared" si="61"/>
        <v>-2.8605482788206418</v>
      </c>
    </row>
    <row r="76" spans="1:26" ht="12.75">
      <c r="A76" s="3" t="s">
        <v>85</v>
      </c>
      <c r="B76" s="3">
        <f aca="true" t="shared" si="62" ref="B76:Z76">($D$11-$B$11+$B$10*B75+$D$10/B75)/(B75+1/B75)</f>
        <v>8.266587415127136</v>
      </c>
      <c r="C76" s="3">
        <f t="shared" si="62"/>
        <v>8.198416556223236</v>
      </c>
      <c r="D76" s="3">
        <f t="shared" si="62"/>
        <v>8.143129912561802</v>
      </c>
      <c r="E76" s="3">
        <f t="shared" si="62"/>
        <v>8.106945485070622</v>
      </c>
      <c r="F76" s="3">
        <f t="shared" si="62"/>
        <v>8.092897777910013</v>
      </c>
      <c r="G76" s="3">
        <f t="shared" si="62"/>
        <v>8.100839031980941</v>
      </c>
      <c r="H76" s="3">
        <f t="shared" si="62"/>
        <v>8.12817229038234</v>
      </c>
      <c r="I76" s="3">
        <f t="shared" si="62"/>
        <v>8.17077496565741</v>
      </c>
      <c r="J76" s="3">
        <f t="shared" si="62"/>
        <v>8.223818881356308</v>
      </c>
      <c r="K76" s="3">
        <f t="shared" si="62"/>
        <v>8.282412331222613</v>
      </c>
      <c r="L76" s="3">
        <f t="shared" si="62"/>
        <v>8.34207121320521</v>
      </c>
      <c r="M76" s="3">
        <f t="shared" si="62"/>
        <v>8.399029691820028</v>
      </c>
      <c r="N76" s="3">
        <f t="shared" si="62"/>
        <v>8.450392843200234</v>
      </c>
      <c r="O76" s="3">
        <f t="shared" si="62"/>
        <v>8.49413862357124</v>
      </c>
      <c r="P76" s="3">
        <f t="shared" si="62"/>
        <v>8.528990926639555</v>
      </c>
      <c r="Q76" s="3">
        <f t="shared" si="62"/>
        <v>8.55419962711401</v>
      </c>
      <c r="R76" s="3">
        <f t="shared" si="62"/>
        <v>8.569272204506872</v>
      </c>
      <c r="S76" s="3">
        <f t="shared" si="62"/>
        <v>8.573707199573846</v>
      </c>
      <c r="T76" s="3">
        <f t="shared" si="62"/>
        <v>8.566790319623486</v>
      </c>
      <c r="U76" s="3">
        <f t="shared" si="62"/>
        <v>8.547536994804096</v>
      </c>
      <c r="V76" s="3">
        <f t="shared" si="62"/>
        <v>8.514895146798366</v>
      </c>
      <c r="W76" s="3">
        <f t="shared" si="62"/>
        <v>8.468319619976654</v>
      </c>
      <c r="X76" s="3">
        <f t="shared" si="62"/>
        <v>8.408711017842387</v>
      </c>
      <c r="Y76" s="3">
        <f t="shared" si="62"/>
        <v>8.339409822188088</v>
      </c>
      <c r="Z76" s="3">
        <f t="shared" si="62"/>
        <v>8.266587415127136</v>
      </c>
    </row>
    <row r="77" spans="1:26" ht="12.75">
      <c r="A77" s="3" t="s">
        <v>86</v>
      </c>
      <c r="B77" s="3">
        <f aca="true" t="shared" si="63" ref="B77:Z77">$D$11+($D$10-B76)/B75</f>
        <v>-1.906805483025427</v>
      </c>
      <c r="C77" s="3">
        <f t="shared" si="63"/>
        <v>-1.938756756421607</v>
      </c>
      <c r="D77" s="3">
        <f t="shared" si="63"/>
        <v>-1.9603446584978386</v>
      </c>
      <c r="E77" s="3">
        <f t="shared" si="63"/>
        <v>-1.9725145084752005</v>
      </c>
      <c r="F77" s="3">
        <f t="shared" si="63"/>
        <v>-1.976837187915866</v>
      </c>
      <c r="G77" s="3">
        <f t="shared" si="63"/>
        <v>-1.9744207904374629</v>
      </c>
      <c r="H77" s="3">
        <f t="shared" si="63"/>
        <v>-1.9655583606521199</v>
      </c>
      <c r="I77" s="3">
        <f t="shared" si="63"/>
        <v>-1.9500136445555645</v>
      </c>
      <c r="J77" s="3">
        <f t="shared" si="63"/>
        <v>-1.9275653916602793</v>
      </c>
      <c r="K77" s="3">
        <f t="shared" si="63"/>
        <v>-1.898486695886124</v>
      </c>
      <c r="L77" s="3">
        <f t="shared" si="63"/>
        <v>-1.863804838962037</v>
      </c>
      <c r="M77" s="3">
        <f t="shared" si="63"/>
        <v>-1.8253262556819592</v>
      </c>
      <c r="N77" s="3">
        <f t="shared" si="63"/>
        <v>-1.7854865686400472</v>
      </c>
      <c r="O77" s="3">
        <f t="shared" si="63"/>
        <v>-1.747108808184339</v>
      </c>
      <c r="P77" s="3">
        <f t="shared" si="63"/>
        <v>-1.7131425025036742</v>
      </c>
      <c r="Q77" s="3">
        <f t="shared" si="63"/>
        <v>-1.6864276527508848</v>
      </c>
      <c r="R77" s="3">
        <f t="shared" si="63"/>
        <v>-1.66949255064798</v>
      </c>
      <c r="S77" s="3">
        <f t="shared" si="63"/>
        <v>-1.6643622274991232</v>
      </c>
      <c r="T77" s="3">
        <f t="shared" si="63"/>
        <v>-1.6723337011720543</v>
      </c>
      <c r="U77" s="3">
        <f t="shared" si="63"/>
        <v>-1.6936774764970104</v>
      </c>
      <c r="V77" s="3">
        <f t="shared" si="63"/>
        <v>-1.7272722523815565</v>
      </c>
      <c r="W77" s="3">
        <f t="shared" si="63"/>
        <v>-1.770291428976242</v>
      </c>
      <c r="X77" s="3">
        <f t="shared" si="63"/>
        <v>-1.8182120121076717</v>
      </c>
      <c r="Y77" s="3">
        <f t="shared" si="63"/>
        <v>-1.8654692621503173</v>
      </c>
      <c r="Z77" s="3">
        <f t="shared" si="63"/>
        <v>-1.906805483025427</v>
      </c>
    </row>
    <row r="79" spans="1:26" ht="12.75">
      <c r="A79" s="14" t="s">
        <v>92</v>
      </c>
      <c r="B79" s="14">
        <f aca="true" t="shared" si="64" ref="B79:Z79">SQRT(($D$10-B76)^2+($D$11-B77)^2)</f>
        <v>0.2824076271956757</v>
      </c>
      <c r="C79" s="14">
        <f t="shared" si="64"/>
        <v>0.20765323177714104</v>
      </c>
      <c r="D79" s="14">
        <f t="shared" si="64"/>
        <v>0.1485217761124684</v>
      </c>
      <c r="E79" s="14">
        <f t="shared" si="64"/>
        <v>0.11042096278039944</v>
      </c>
      <c r="F79" s="14">
        <f t="shared" si="64"/>
        <v>0.0957419082965393</v>
      </c>
      <c r="G79" s="14">
        <f t="shared" si="64"/>
        <v>0.10403271760699832</v>
      </c>
      <c r="H79" s="14">
        <f t="shared" si="64"/>
        <v>0.13271911144527848</v>
      </c>
      <c r="I79" s="14">
        <f t="shared" si="64"/>
        <v>0.1779402276774618</v>
      </c>
      <c r="J79" s="14">
        <f t="shared" si="64"/>
        <v>0.23524809061269342</v>
      </c>
      <c r="K79" s="14">
        <f t="shared" si="64"/>
        <v>0.30010277529324353</v>
      </c>
      <c r="L79" s="14">
        <f t="shared" si="64"/>
        <v>0.36818723062300973</v>
      </c>
      <c r="M79" s="14">
        <f t="shared" si="64"/>
        <v>0.43558651483725996</v>
      </c>
      <c r="N79" s="14">
        <f t="shared" si="64"/>
        <v>0.4988684450231461</v>
      </c>
      <c r="O79" s="14">
        <f t="shared" si="64"/>
        <v>0.5550918250189112</v>
      </c>
      <c r="P79" s="14">
        <f t="shared" si="64"/>
        <v>0.6017629303445248</v>
      </c>
      <c r="Q79" s="14">
        <f t="shared" si="64"/>
        <v>0.6367612139983296</v>
      </c>
      <c r="R79" s="14">
        <f t="shared" si="64"/>
        <v>0.6582598399578176</v>
      </c>
      <c r="S79" s="14">
        <f t="shared" si="64"/>
        <v>0.664674856732384</v>
      </c>
      <c r="T79" s="14">
        <f t="shared" si="64"/>
        <v>0.6546880706156926</v>
      </c>
      <c r="U79" s="14">
        <f t="shared" si="64"/>
        <v>0.6273995928308691</v>
      </c>
      <c r="V79" s="14">
        <f t="shared" si="64"/>
        <v>0.5826640854879772</v>
      </c>
      <c r="W79" s="14">
        <f t="shared" si="64"/>
        <v>0.5216217921606178</v>
      </c>
      <c r="X79" s="14">
        <f t="shared" si="64"/>
        <v>0.4473159606449356</v>
      </c>
      <c r="Y79" s="14">
        <f t="shared" si="64"/>
        <v>0.36509936568574</v>
      </c>
      <c r="Z79" s="14">
        <f t="shared" si="64"/>
        <v>0.2824076271956757</v>
      </c>
    </row>
    <row r="80" spans="1:26" ht="12.75">
      <c r="A80" s="14" t="s">
        <v>106</v>
      </c>
      <c r="B80" s="14">
        <f aca="true" t="shared" si="65" ref="B80:Z80">B79-1</f>
        <v>-0.7175923728043243</v>
      </c>
      <c r="C80" s="14">
        <f t="shared" si="65"/>
        <v>-0.792346768222859</v>
      </c>
      <c r="D80" s="14">
        <f t="shared" si="65"/>
        <v>-0.8514782238875316</v>
      </c>
      <c r="E80" s="14">
        <f t="shared" si="65"/>
        <v>-0.8895790372196005</v>
      </c>
      <c r="F80" s="14">
        <f t="shared" si="65"/>
        <v>-0.9042580917034607</v>
      </c>
      <c r="G80" s="14">
        <f t="shared" si="65"/>
        <v>-0.8959672823930017</v>
      </c>
      <c r="H80" s="14">
        <f t="shared" si="65"/>
        <v>-0.8672808885547215</v>
      </c>
      <c r="I80" s="14">
        <f t="shared" si="65"/>
        <v>-0.8220597723225382</v>
      </c>
      <c r="J80" s="14">
        <f t="shared" si="65"/>
        <v>-0.7647519093873065</v>
      </c>
      <c r="K80" s="14">
        <f t="shared" si="65"/>
        <v>-0.6998972247067565</v>
      </c>
      <c r="L80" s="14">
        <f t="shared" si="65"/>
        <v>-0.6318127693769903</v>
      </c>
      <c r="M80" s="14">
        <f t="shared" si="65"/>
        <v>-0.56441348516274</v>
      </c>
      <c r="N80" s="14">
        <f t="shared" si="65"/>
        <v>-0.5011315549768539</v>
      </c>
      <c r="O80" s="14">
        <f t="shared" si="65"/>
        <v>-0.4449081749810888</v>
      </c>
      <c r="P80" s="14">
        <f t="shared" si="65"/>
        <v>-0.39823706965547523</v>
      </c>
      <c r="Q80" s="14">
        <f t="shared" si="65"/>
        <v>-0.36323878600167037</v>
      </c>
      <c r="R80" s="14">
        <f t="shared" si="65"/>
        <v>-0.34174016004218244</v>
      </c>
      <c r="S80" s="14">
        <f t="shared" si="65"/>
        <v>-0.335325143267616</v>
      </c>
      <c r="T80" s="14">
        <f t="shared" si="65"/>
        <v>-0.34531192938430744</v>
      </c>
      <c r="U80" s="14">
        <f t="shared" si="65"/>
        <v>-0.3726004071691309</v>
      </c>
      <c r="V80" s="14">
        <f t="shared" si="65"/>
        <v>-0.4173359145120228</v>
      </c>
      <c r="W80" s="14">
        <f t="shared" si="65"/>
        <v>-0.47837820783938223</v>
      </c>
      <c r="X80" s="14">
        <f t="shared" si="65"/>
        <v>-0.5526840393550644</v>
      </c>
      <c r="Y80" s="14">
        <f t="shared" si="65"/>
        <v>-0.63490063431426</v>
      </c>
      <c r="Z80" s="14">
        <f t="shared" si="65"/>
        <v>-0.7175923728043243</v>
      </c>
    </row>
    <row r="81" spans="1:256" ht="12.75">
      <c r="A81" s="3" t="s">
        <v>87</v>
      </c>
      <c r="B81" s="13">
        <f aca="true" t="shared" si="66" ref="B81:Z81">B79/$H$10</f>
        <v>0.028240762719567568</v>
      </c>
      <c r="C81" s="13">
        <f t="shared" si="66"/>
        <v>0.020765323177714103</v>
      </c>
      <c r="D81" s="13">
        <f t="shared" si="66"/>
        <v>0.014852177611246839</v>
      </c>
      <c r="E81" s="13">
        <f t="shared" si="66"/>
        <v>0.011042096278039943</v>
      </c>
      <c r="F81" s="13">
        <f t="shared" si="66"/>
        <v>0.009574190829653929</v>
      </c>
      <c r="G81" s="13">
        <f t="shared" si="66"/>
        <v>0.010403271760699832</v>
      </c>
      <c r="H81" s="13">
        <f t="shared" si="66"/>
        <v>0.013271911144527849</v>
      </c>
      <c r="I81" s="13">
        <f t="shared" si="66"/>
        <v>0.01779402276774618</v>
      </c>
      <c r="J81" s="13">
        <f t="shared" si="66"/>
        <v>0.02352480906126934</v>
      </c>
      <c r="K81" s="13">
        <f t="shared" si="66"/>
        <v>0.030010277529324354</v>
      </c>
      <c r="L81" s="13">
        <f t="shared" si="66"/>
        <v>0.036818723062300975</v>
      </c>
      <c r="M81" s="13">
        <f t="shared" si="66"/>
        <v>0.043558651483725994</v>
      </c>
      <c r="N81" s="13">
        <f t="shared" si="66"/>
        <v>0.049886844502314606</v>
      </c>
      <c r="O81" s="13">
        <f t="shared" si="66"/>
        <v>0.055509182501891116</v>
      </c>
      <c r="P81" s="13">
        <f t="shared" si="66"/>
        <v>0.060176293034452474</v>
      </c>
      <c r="Q81" s="13">
        <f t="shared" si="66"/>
        <v>0.06367612139983296</v>
      </c>
      <c r="R81" s="13">
        <f t="shared" si="66"/>
        <v>0.06582598399578175</v>
      </c>
      <c r="S81" s="13">
        <f t="shared" si="66"/>
        <v>0.0664674856732384</v>
      </c>
      <c r="T81" s="13">
        <f t="shared" si="66"/>
        <v>0.06546880706156925</v>
      </c>
      <c r="U81" s="13">
        <f t="shared" si="66"/>
        <v>0.06273995928308691</v>
      </c>
      <c r="V81" s="13">
        <f t="shared" si="66"/>
        <v>0.05826640854879772</v>
      </c>
      <c r="W81" s="13">
        <f t="shared" si="66"/>
        <v>0.052162179216061776</v>
      </c>
      <c r="X81" s="13">
        <f t="shared" si="66"/>
        <v>0.04473159606449356</v>
      </c>
      <c r="Y81" s="13">
        <f t="shared" si="66"/>
        <v>0.036509936568574</v>
      </c>
      <c r="Z81" s="13">
        <f t="shared" si="66"/>
        <v>0.028240762719567568</v>
      </c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6" ht="13.5" customHeight="1">
      <c r="A82" s="3" t="s">
        <v>88</v>
      </c>
      <c r="B82" s="3">
        <f aca="true" t="shared" si="67" ref="B82:Z82">ASIN(B81)</f>
        <v>0.02824451792695493</v>
      </c>
      <c r="C82" s="3">
        <f t="shared" si="67"/>
        <v>0.02076681579723456</v>
      </c>
      <c r="D82" s="3">
        <f t="shared" si="67"/>
        <v>0.014852723698784384</v>
      </c>
      <c r="E82" s="3">
        <f t="shared" si="67"/>
        <v>0.01104232068026968</v>
      </c>
      <c r="F82" s="3">
        <f t="shared" si="67"/>
        <v>0.0095743371055957</v>
      </c>
      <c r="G82" s="3">
        <f t="shared" si="67"/>
        <v>0.0104034594241655</v>
      </c>
      <c r="H82" s="3">
        <f t="shared" si="67"/>
        <v>0.013272300802505627</v>
      </c>
      <c r="I82" s="3">
        <f t="shared" si="67"/>
        <v>0.017794961913635433</v>
      </c>
      <c r="J82" s="3">
        <f t="shared" si="67"/>
        <v>0.02352697943862138</v>
      </c>
      <c r="K82" s="3">
        <f t="shared" si="67"/>
        <v>0.03001478398240037</v>
      </c>
      <c r="L82" s="3">
        <f t="shared" si="67"/>
        <v>0.036827046830579864</v>
      </c>
      <c r="M82" s="3">
        <f t="shared" si="67"/>
        <v>0.043572437636720064</v>
      </c>
      <c r="N82" s="3">
        <f t="shared" si="67"/>
        <v>0.0499075599190147</v>
      </c>
      <c r="O82" s="3">
        <f t="shared" si="67"/>
        <v>0.05553772855781124</v>
      </c>
      <c r="P82" s="3">
        <f t="shared" si="67"/>
        <v>0.06021267060491825</v>
      </c>
      <c r="Q82" s="3">
        <f t="shared" si="67"/>
        <v>0.06371923081768294</v>
      </c>
      <c r="R82" s="3">
        <f t="shared" si="67"/>
        <v>0.06587361492036001</v>
      </c>
      <c r="S82" s="3">
        <f t="shared" si="67"/>
        <v>0.06651652464142405</v>
      </c>
      <c r="T82" s="3">
        <f t="shared" si="67"/>
        <v>0.06551566584623796</v>
      </c>
      <c r="U82" s="3">
        <f t="shared" si="67"/>
        <v>0.06278119293992407</v>
      </c>
      <c r="V82" s="3">
        <f t="shared" si="67"/>
        <v>0.05829942784579202</v>
      </c>
      <c r="W82" s="3">
        <f t="shared" si="67"/>
        <v>0.0521858628433454</v>
      </c>
      <c r="X82" s="3">
        <f t="shared" si="67"/>
        <v>0.04474652687099034</v>
      </c>
      <c r="Y82" s="3">
        <f t="shared" si="67"/>
        <v>0.03651805257944881</v>
      </c>
      <c r="Z82" s="3">
        <f t="shared" si="67"/>
        <v>0.02824451792695493</v>
      </c>
    </row>
    <row r="83" spans="1:2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>
      <c r="A84" s="3" t="s">
        <v>89</v>
      </c>
      <c r="B84" s="3">
        <f aca="true" t="shared" si="68" ref="B84:Z84">B82+B47</f>
        <v>1.9353444198758318</v>
      </c>
      <c r="C84" s="3">
        <f t="shared" si="68"/>
        <v>1.890945784488325</v>
      </c>
      <c r="D84" s="3">
        <f t="shared" si="68"/>
        <v>1.8559279107126891</v>
      </c>
      <c r="E84" s="3">
        <f t="shared" si="68"/>
        <v>1.8333990196174885</v>
      </c>
      <c r="F84" s="3">
        <f t="shared" si="68"/>
        <v>1.8247248125472966</v>
      </c>
      <c r="G84" s="3">
        <f t="shared" si="68"/>
        <v>1.8296237248755987</v>
      </c>
      <c r="H84" s="3">
        <f t="shared" si="68"/>
        <v>1.846581093923681</v>
      </c>
      <c r="I84" s="3">
        <f t="shared" si="68"/>
        <v>1.8733402740043055</v>
      </c>
      <c r="J84" s="3">
        <f t="shared" si="68"/>
        <v>1.9073160082599736</v>
      </c>
      <c r="K84" s="3">
        <f t="shared" si="68"/>
        <v>1.9458803090086514</v>
      </c>
      <c r="L84" s="3">
        <f t="shared" si="68"/>
        <v>1.9865326637138754</v>
      </c>
      <c r="M84" s="3">
        <f t="shared" si="68"/>
        <v>2.026985861319814</v>
      </c>
      <c r="N84" s="3">
        <f t="shared" si="68"/>
        <v>2.0651966636497305</v>
      </c>
      <c r="O84" s="3">
        <f t="shared" si="68"/>
        <v>2.0993626783472865</v>
      </c>
      <c r="P84" s="3">
        <f t="shared" si="68"/>
        <v>2.1279004220971407</v>
      </c>
      <c r="Q84" s="3">
        <f t="shared" si="68"/>
        <v>2.1494167796871047</v>
      </c>
      <c r="R84" s="3">
        <f t="shared" si="68"/>
        <v>2.162686830162035</v>
      </c>
      <c r="S84" s="3">
        <f t="shared" si="68"/>
        <v>2.166654673598818</v>
      </c>
      <c r="T84" s="3">
        <f t="shared" si="68"/>
        <v>2.160479251115527</v>
      </c>
      <c r="U84" s="3">
        <f t="shared" si="68"/>
        <v>2.143651152657102</v>
      </c>
      <c r="V84" s="3">
        <f t="shared" si="68"/>
        <v>2.116201574280648</v>
      </c>
      <c r="W84" s="3">
        <f t="shared" si="68"/>
        <v>2.0789971654166104</v>
      </c>
      <c r="X84" s="3">
        <f t="shared" si="68"/>
        <v>2.0340504212773785</v>
      </c>
      <c r="Y84" s="3">
        <f t="shared" si="68"/>
        <v>1.9846846486018144</v>
      </c>
      <c r="Z84" s="3">
        <f t="shared" si="68"/>
        <v>1.9353444198758318</v>
      </c>
    </row>
    <row r="86" spans="1:26" ht="12.75">
      <c r="A86" s="3" t="s">
        <v>90</v>
      </c>
      <c r="B86" s="3">
        <f aca="true" t="shared" si="69" ref="B86:Z86">($D$11-$B$11)*SIN(2*B47)/2+$B$10*(SIN(B47))^2+$D$10*(COS(B47))^2</f>
        <v>8.266587415127134</v>
      </c>
      <c r="C86" s="3">
        <f t="shared" si="69"/>
        <v>8.198416556223238</v>
      </c>
      <c r="D86" s="3">
        <f t="shared" si="69"/>
        <v>8.143129912561802</v>
      </c>
      <c r="E86" s="3">
        <f t="shared" si="69"/>
        <v>8.106945485070622</v>
      </c>
      <c r="F86" s="3">
        <f t="shared" si="69"/>
        <v>8.092897777910013</v>
      </c>
      <c r="G86" s="3">
        <f t="shared" si="69"/>
        <v>8.100839031980943</v>
      </c>
      <c r="H86" s="3">
        <f t="shared" si="69"/>
        <v>8.12817229038234</v>
      </c>
      <c r="I86" s="3">
        <f t="shared" si="69"/>
        <v>8.17077496565741</v>
      </c>
      <c r="J86" s="3">
        <f t="shared" si="69"/>
        <v>8.22381888135631</v>
      </c>
      <c r="K86" s="3">
        <f t="shared" si="69"/>
        <v>8.282412331222613</v>
      </c>
      <c r="L86" s="3">
        <f t="shared" si="69"/>
        <v>8.34207121320521</v>
      </c>
      <c r="M86" s="3">
        <f t="shared" si="69"/>
        <v>8.399029691820028</v>
      </c>
      <c r="N86" s="3">
        <f t="shared" si="69"/>
        <v>8.450392843200236</v>
      </c>
      <c r="O86" s="3">
        <f t="shared" si="69"/>
        <v>8.494138623571242</v>
      </c>
      <c r="P86" s="3">
        <f t="shared" si="69"/>
        <v>8.528990926639555</v>
      </c>
      <c r="Q86" s="3">
        <f t="shared" si="69"/>
        <v>8.55419962711401</v>
      </c>
      <c r="R86" s="3">
        <f t="shared" si="69"/>
        <v>8.569272204506872</v>
      </c>
      <c r="S86" s="3">
        <f t="shared" si="69"/>
        <v>8.573707199573846</v>
      </c>
      <c r="T86" s="3">
        <f t="shared" si="69"/>
        <v>8.566790319623484</v>
      </c>
      <c r="U86" s="3">
        <f t="shared" si="69"/>
        <v>8.547536994804096</v>
      </c>
      <c r="V86" s="3">
        <f t="shared" si="69"/>
        <v>8.514895146798366</v>
      </c>
      <c r="W86" s="3">
        <f t="shared" si="69"/>
        <v>8.468319619976652</v>
      </c>
      <c r="X86" s="3">
        <f t="shared" si="69"/>
        <v>8.408711017842386</v>
      </c>
      <c r="Y86" s="3">
        <f t="shared" si="69"/>
        <v>8.33940982218809</v>
      </c>
      <c r="Z86" s="3">
        <f t="shared" si="69"/>
        <v>8.266587415127134</v>
      </c>
    </row>
    <row r="87" spans="1:26" ht="12.75">
      <c r="A87" s="14" t="s">
        <v>104</v>
      </c>
      <c r="B87" s="14">
        <f aca="true" t="shared" si="70" ref="B87:Z87">(($D$11-$B$11)*COS(2*B47)+($B$10-$D$10)*SIN(2*B47))*B49</f>
        <v>-0.27478954031073566</v>
      </c>
      <c r="C87" s="14">
        <f t="shared" si="70"/>
        <v>-0.24061322975866878</v>
      </c>
      <c r="D87" s="14">
        <f t="shared" si="70"/>
        <v>-0.17771060915723888</v>
      </c>
      <c r="E87" s="14">
        <f t="shared" si="70"/>
        <v>-0.09679148837648423</v>
      </c>
      <c r="F87" s="14">
        <f t="shared" si="70"/>
        <v>-0.010671277501858438</v>
      </c>
      <c r="G87" s="14">
        <f t="shared" si="70"/>
        <v>0.06962339341159268</v>
      </c>
      <c r="H87" s="14">
        <f t="shared" si="70"/>
        <v>0.1365101701258732</v>
      </c>
      <c r="I87" s="14">
        <f t="shared" si="70"/>
        <v>0.1858358838816568</v>
      </c>
      <c r="J87" s="14">
        <f t="shared" si="70"/>
        <v>0.21624573005769226</v>
      </c>
      <c r="K87" s="14">
        <f t="shared" si="70"/>
        <v>0.22850080449307078</v>
      </c>
      <c r="L87" s="14">
        <f t="shared" si="70"/>
        <v>0.22485241008721715</v>
      </c>
      <c r="M87" s="14">
        <f t="shared" si="70"/>
        <v>0.20843542322514705</v>
      </c>
      <c r="N87" s="14">
        <f t="shared" si="70"/>
        <v>0.18267129503256907</v>
      </c>
      <c r="O87" s="14">
        <f t="shared" si="70"/>
        <v>0.15072387010421803</v>
      </c>
      <c r="P87" s="14">
        <f t="shared" si="70"/>
        <v>0.11506810340645597</v>
      </c>
      <c r="Q87" s="14">
        <f t="shared" si="70"/>
        <v>0.07721613418570296</v>
      </c>
      <c r="R87" s="14">
        <f t="shared" si="70"/>
        <v>0.037624359089037544</v>
      </c>
      <c r="S87" s="14">
        <f t="shared" si="70"/>
        <v>-0.004193500614650073</v>
      </c>
      <c r="T87" s="14">
        <f t="shared" si="70"/>
        <v>-0.04928608952369203</v>
      </c>
      <c r="U87" s="14">
        <f t="shared" si="70"/>
        <v>-0.09850455499141386</v>
      </c>
      <c r="V87" s="14">
        <f t="shared" si="70"/>
        <v>-0.15127024063544608</v>
      </c>
      <c r="W87" s="14">
        <f t="shared" si="70"/>
        <v>-0.20403710161645047</v>
      </c>
      <c r="X87" s="14">
        <f t="shared" si="70"/>
        <v>-0.24924431457298513</v>
      </c>
      <c r="Y87" s="14">
        <f t="shared" si="70"/>
        <v>-0.27619563004061004</v>
      </c>
      <c r="Z87" s="14">
        <f t="shared" si="70"/>
        <v>-0.27478954031073566</v>
      </c>
    </row>
    <row r="88" spans="1:26" ht="12.75">
      <c r="A88" s="14" t="s">
        <v>103</v>
      </c>
      <c r="B88" s="14">
        <f aca="true" t="shared" si="71" ref="B88:Z88">(B76-$B$10)*B49/(COS(B47))^2+B75*B87</f>
        <v>-0.14139012579610277</v>
      </c>
      <c r="C88" s="14">
        <f t="shared" si="71"/>
        <v>-0.10211835358460397</v>
      </c>
      <c r="D88" s="14">
        <f t="shared" si="71"/>
        <v>-0.06349577231658621</v>
      </c>
      <c r="E88" s="14">
        <f t="shared" si="71"/>
        <v>-0.030549374936328255</v>
      </c>
      <c r="F88" s="14">
        <f t="shared" si="71"/>
        <v>-0.003199707695838286</v>
      </c>
      <c r="G88" s="14">
        <f t="shared" si="71"/>
        <v>0.021495266195795892</v>
      </c>
      <c r="H88" s="14">
        <f t="shared" si="71"/>
        <v>0.046396838364523685</v>
      </c>
      <c r="I88" s="14">
        <f t="shared" si="71"/>
        <v>0.07252874088600003</v>
      </c>
      <c r="J88" s="14">
        <f t="shared" si="71"/>
        <v>0.09880599711367355</v>
      </c>
      <c r="K88" s="14">
        <f t="shared" si="71"/>
        <v>0.1226858519847418</v>
      </c>
      <c r="L88" s="14">
        <f t="shared" si="71"/>
        <v>0.14110365354580945</v>
      </c>
      <c r="M88" s="14">
        <f t="shared" si="71"/>
        <v>0.1512844241648017</v>
      </c>
      <c r="N88" s="14">
        <f t="shared" si="71"/>
        <v>0.15125414958144978</v>
      </c>
      <c r="O88" s="14">
        <f t="shared" si="71"/>
        <v>0.1400375133947797</v>
      </c>
      <c r="P88" s="14">
        <f t="shared" si="71"/>
        <v>0.11762530354653242</v>
      </c>
      <c r="Q88" s="14">
        <f t="shared" si="71"/>
        <v>0.08483979247726689</v>
      </c>
      <c r="R88" s="14">
        <f t="shared" si="71"/>
        <v>0.04323180837720854</v>
      </c>
      <c r="S88" s="14">
        <f t="shared" si="71"/>
        <v>-0.004883693687983476</v>
      </c>
      <c r="T88" s="14">
        <f t="shared" si="71"/>
        <v>-0.05621032572513028</v>
      </c>
      <c r="U88" s="14">
        <f t="shared" si="71"/>
        <v>-0.10615278931160985</v>
      </c>
      <c r="V88" s="14">
        <f t="shared" si="71"/>
        <v>-0.14869584331201147</v>
      </c>
      <c r="W88" s="14">
        <f t="shared" si="71"/>
        <v>-0.17702650332573044</v>
      </c>
      <c r="X88" s="14">
        <f t="shared" si="71"/>
        <v>-0.18542597538299765</v>
      </c>
      <c r="Y88" s="14">
        <f t="shared" si="71"/>
        <v>-0.17214087455766414</v>
      </c>
      <c r="Z88" s="14">
        <f t="shared" si="71"/>
        <v>-0.14139012579610277</v>
      </c>
    </row>
    <row r="89" spans="1:26" s="20" customFormat="1" ht="12.75">
      <c r="A89" s="13" t="s">
        <v>91</v>
      </c>
      <c r="B89" s="13">
        <f aca="true" t="shared" si="72" ref="B89:Z89">-(B87/B75+($D$10-B76)*(COS(B47))^2/(B75^2))*B49</f>
        <v>0.0140172671098601</v>
      </c>
      <c r="C89" s="13">
        <f t="shared" si="72"/>
        <v>0.009307068077777049</v>
      </c>
      <c r="D89" s="13">
        <f t="shared" si="72"/>
        <v>0.0044830816277867044</v>
      </c>
      <c r="E89" s="13">
        <f t="shared" si="72"/>
        <v>0.0012161305790337996</v>
      </c>
      <c r="F89" s="13">
        <f t="shared" si="72"/>
        <v>1.2687004307837724E-05</v>
      </c>
      <c r="G89" s="13">
        <f t="shared" si="72"/>
        <v>0.000644960026612362</v>
      </c>
      <c r="H89" s="13">
        <f t="shared" si="72"/>
        <v>0.002637110209988389</v>
      </c>
      <c r="I89" s="13">
        <f t="shared" si="72"/>
        <v>0.005433111537669085</v>
      </c>
      <c r="J89" s="13">
        <f t="shared" si="72"/>
        <v>0.008416806480117297</v>
      </c>
      <c r="K89" s="13">
        <f t="shared" si="72"/>
        <v>0.010975052546600236</v>
      </c>
      <c r="L89" s="13">
        <f t="shared" si="72"/>
        <v>0.012617548150128652</v>
      </c>
      <c r="M89" s="13">
        <f t="shared" si="72"/>
        <v>0.013074166597323451</v>
      </c>
      <c r="N89" s="13">
        <f t="shared" si="72"/>
        <v>0.01231323186395467</v>
      </c>
      <c r="O89" s="13">
        <f t="shared" si="72"/>
        <v>0.010490715497150836</v>
      </c>
      <c r="P89" s="13">
        <f t="shared" si="72"/>
        <v>0.007885866165304985</v>
      </c>
      <c r="Q89" s="13">
        <f t="shared" si="72"/>
        <v>0.004877323847649966</v>
      </c>
      <c r="R89" s="13">
        <f t="shared" si="72"/>
        <v>0.0019730591397211744</v>
      </c>
      <c r="S89" s="13">
        <f t="shared" si="72"/>
        <v>-0.00015027872699402797</v>
      </c>
      <c r="T89" s="13">
        <f t="shared" si="72"/>
        <v>-0.0006948400145034127</v>
      </c>
      <c r="U89" s="13">
        <f t="shared" si="72"/>
        <v>0.0010122612640346427</v>
      </c>
      <c r="V89" s="13">
        <f t="shared" si="72"/>
        <v>0.0050413320814452125</v>
      </c>
      <c r="W89" s="13">
        <f t="shared" si="72"/>
        <v>0.010360773896908955</v>
      </c>
      <c r="X89" s="13">
        <f t="shared" si="72"/>
        <v>0.014851122939155258</v>
      </c>
      <c r="Y89" s="13">
        <f t="shared" si="72"/>
        <v>0.01631299059115627</v>
      </c>
      <c r="Z89" s="13">
        <f t="shared" si="72"/>
        <v>0.0140172671098601</v>
      </c>
    </row>
    <row r="90" spans="1:26" ht="12.75">
      <c r="A90" s="14" t="s">
        <v>93</v>
      </c>
      <c r="B90" s="14">
        <f aca="true" t="shared" si="73" ref="B90:Z90">-(($D$10-B76)*B87+($D$11-B77)*B88)/B79</f>
        <v>-0.3060548278820645</v>
      </c>
      <c r="C90" s="14">
        <f t="shared" si="73"/>
        <v>-0.26002825562002985</v>
      </c>
      <c r="D90" s="14">
        <f t="shared" si="73"/>
        <v>-0.1882124710383881</v>
      </c>
      <c r="E90" s="14">
        <f t="shared" si="73"/>
        <v>-0.10134920923744567</v>
      </c>
      <c r="F90" s="14">
        <f t="shared" si="73"/>
        <v>-0.011128378517029532</v>
      </c>
      <c r="G90" s="14">
        <f t="shared" si="73"/>
        <v>0.07277121743639568</v>
      </c>
      <c r="H90" s="14">
        <f t="shared" si="73"/>
        <v>0.14387381087328796</v>
      </c>
      <c r="I90" s="14">
        <f t="shared" si="73"/>
        <v>0.19872720503520103</v>
      </c>
      <c r="J90" s="14">
        <f t="shared" si="73"/>
        <v>0.2361628141484169</v>
      </c>
      <c r="K90" s="14">
        <f t="shared" si="73"/>
        <v>0.25653108676153225</v>
      </c>
      <c r="L90" s="14">
        <f t="shared" si="73"/>
        <v>0.2610986029192251</v>
      </c>
      <c r="M90" s="14">
        <f t="shared" si="73"/>
        <v>0.25160866047636676</v>
      </c>
      <c r="N90" s="14">
        <f t="shared" si="73"/>
        <v>0.2299602063818914</v>
      </c>
      <c r="O90" s="14">
        <f t="shared" si="73"/>
        <v>0.1979721812155895</v>
      </c>
      <c r="P90" s="14">
        <f t="shared" si="73"/>
        <v>0.1572241793143915</v>
      </c>
      <c r="Q90" s="14">
        <f t="shared" si="73"/>
        <v>0.10898365684739762</v>
      </c>
      <c r="R90" s="14">
        <f t="shared" si="73"/>
        <v>0.0542444402527871</v>
      </c>
      <c r="S90" s="14">
        <f t="shared" si="73"/>
        <v>-0.00608567260229927</v>
      </c>
      <c r="T90" s="14">
        <f t="shared" si="73"/>
        <v>-0.07080182135715364</v>
      </c>
      <c r="U90" s="14">
        <f t="shared" si="73"/>
        <v>-0.1377939662396821</v>
      </c>
      <c r="V90" s="14">
        <f t="shared" si="73"/>
        <v>-0.2032762926956926</v>
      </c>
      <c r="W90" s="14">
        <f t="shared" si="73"/>
        <v>-0.2611453069056125</v>
      </c>
      <c r="X90" s="14">
        <f t="shared" si="73"/>
        <v>-0.30309026369845327</v>
      </c>
      <c r="Y90" s="14">
        <f t="shared" si="73"/>
        <v>-0.3201915958686329</v>
      </c>
      <c r="Z90" s="14">
        <f t="shared" si="73"/>
        <v>-0.3060548278820645</v>
      </c>
    </row>
    <row r="91" spans="1:26" ht="12.75">
      <c r="A91" s="14" t="s">
        <v>94</v>
      </c>
      <c r="B91" s="14">
        <f aca="true" t="shared" si="74" ref="B91:Z91">B90/$H$10/COS(B82)</f>
        <v>-0.030617694652047507</v>
      </c>
      <c r="C91" s="14">
        <f t="shared" si="74"/>
        <v>-0.026008433567287416</v>
      </c>
      <c r="D91" s="14">
        <f t="shared" si="74"/>
        <v>-0.01882332331024295</v>
      </c>
      <c r="E91" s="14">
        <f t="shared" si="74"/>
        <v>-0.010135538845014376</v>
      </c>
      <c r="F91" s="14">
        <f t="shared" si="74"/>
        <v>-0.0011128888594228983</v>
      </c>
      <c r="G91" s="14">
        <f t="shared" si="74"/>
        <v>0.0072775155700036094</v>
      </c>
      <c r="H91" s="14">
        <f t="shared" si="74"/>
        <v>0.014388648377482636</v>
      </c>
      <c r="I91" s="14">
        <f t="shared" si="74"/>
        <v>0.019875867373212692</v>
      </c>
      <c r="J91" s="14">
        <f t="shared" si="74"/>
        <v>0.023622818950023553</v>
      </c>
      <c r="K91" s="14">
        <f t="shared" si="74"/>
        <v>0.02566466829460547</v>
      </c>
      <c r="L91" s="14">
        <f t="shared" si="74"/>
        <v>0.026127575808666568</v>
      </c>
      <c r="M91" s="14">
        <f t="shared" si="74"/>
        <v>0.025184769629804378</v>
      </c>
      <c r="N91" s="14">
        <f t="shared" si="74"/>
        <v>0.02302468922659071</v>
      </c>
      <c r="O91" s="14">
        <f t="shared" si="74"/>
        <v>0.019827789068345928</v>
      </c>
      <c r="P91" s="14">
        <f t="shared" si="74"/>
        <v>0.01575096238021237</v>
      </c>
      <c r="Q91" s="14">
        <f t="shared" si="74"/>
        <v>0.010920527622399248</v>
      </c>
      <c r="R91" s="14">
        <f t="shared" si="74"/>
        <v>0.005436234577195193</v>
      </c>
      <c r="S91" s="14">
        <f t="shared" si="74"/>
        <v>-0.0006099160337248585</v>
      </c>
      <c r="T91" s="14">
        <f t="shared" si="74"/>
        <v>-0.007095404500767015</v>
      </c>
      <c r="U91" s="14">
        <f t="shared" si="74"/>
        <v>-0.013806596888338966</v>
      </c>
      <c r="V91" s="14">
        <f t="shared" si="74"/>
        <v>-0.02036222326897535</v>
      </c>
      <c r="W91" s="14">
        <f t="shared" si="74"/>
        <v>-0.026150130776173314</v>
      </c>
      <c r="X91" s="14">
        <f t="shared" si="74"/>
        <v>-0.030339394854187168</v>
      </c>
      <c r="Y91" s="14">
        <f t="shared" si="74"/>
        <v>-0.03204052132236065</v>
      </c>
      <c r="Z91" s="14">
        <f t="shared" si="74"/>
        <v>-0.030617694652047507</v>
      </c>
    </row>
    <row r="92" spans="1:26" ht="12.75">
      <c r="A92" s="3" t="s">
        <v>98</v>
      </c>
      <c r="B92" s="3">
        <f aca="true" t="shared" si="75" ref="B92:Z92">(($D$11-$B$11)*COS(2*B47)+($B$10-$D$10)*SIN(2*B47))*B53</f>
        <v>0.11061666796134352</v>
      </c>
      <c r="C92" s="3">
        <f t="shared" si="75"/>
        <v>0.21678052196325018</v>
      </c>
      <c r="D92" s="3">
        <f t="shared" si="75"/>
        <v>0.2945372995460599</v>
      </c>
      <c r="E92" s="3">
        <f t="shared" si="75"/>
        <v>0.3300091963596995</v>
      </c>
      <c r="F92" s="3">
        <f t="shared" si="75"/>
        <v>0.3238596301414662</v>
      </c>
      <c r="G92" s="3">
        <f t="shared" si="75"/>
        <v>0.28630218737804275</v>
      </c>
      <c r="H92" s="3">
        <f t="shared" si="75"/>
        <v>0.23017153539951177</v>
      </c>
      <c r="I92" s="3">
        <f t="shared" si="75"/>
        <v>0.1665777228172901</v>
      </c>
      <c r="J92" s="3">
        <f t="shared" si="75"/>
        <v>0.10348268799071106</v>
      </c>
      <c r="K92" s="3">
        <f t="shared" si="75"/>
        <v>0.04584698172531003</v>
      </c>
      <c r="L92" s="3">
        <f t="shared" si="75"/>
        <v>-0.0037533840071465522</v>
      </c>
      <c r="M92" s="3">
        <f t="shared" si="75"/>
        <v>-0.044513063832675275</v>
      </c>
      <c r="N92" s="3">
        <f t="shared" si="75"/>
        <v>-0.0768862107514536</v>
      </c>
      <c r="O92" s="3">
        <f t="shared" si="75"/>
        <v>-0.10215396386498246</v>
      </c>
      <c r="P92" s="3">
        <f t="shared" si="75"/>
        <v>-0.12203645505910035</v>
      </c>
      <c r="Q92" s="3">
        <f t="shared" si="75"/>
        <v>-0.1383245396512269</v>
      </c>
      <c r="R92" s="3">
        <f t="shared" si="75"/>
        <v>-0.15249386012060884</v>
      </c>
      <c r="S92" s="3">
        <f t="shared" si="75"/>
        <v>-0.16522543659487268</v>
      </c>
      <c r="T92" s="3">
        <f t="shared" si="75"/>
        <v>-0.1757263378927026</v>
      </c>
      <c r="U92" s="3">
        <f t="shared" si="75"/>
        <v>-0.18081683579292446</v>
      </c>
      <c r="V92" s="3">
        <f t="shared" si="75"/>
        <v>-0.1741049769308304</v>
      </c>
      <c r="W92" s="3">
        <f t="shared" si="75"/>
        <v>-0.1463275378303464</v>
      </c>
      <c r="X92" s="3">
        <f t="shared" si="75"/>
        <v>-0.08859433785137993</v>
      </c>
      <c r="Y92" s="3">
        <f t="shared" si="75"/>
        <v>0.0009170271834360388</v>
      </c>
      <c r="Z92" s="3">
        <f t="shared" si="75"/>
        <v>0.11061666796134347</v>
      </c>
    </row>
    <row r="93" spans="1:26" ht="12.75">
      <c r="A93" s="3" t="s">
        <v>99</v>
      </c>
      <c r="B93" s="3">
        <f aca="true" t="shared" si="76" ref="B93:Z93">(-($D$11-$B$11)*SIN(2*B47)+($B$10-$D$10)*COS(2*B47))*2*(B49^2)</f>
        <v>-0.042845492665485325</v>
      </c>
      <c r="C93" s="3">
        <f t="shared" si="76"/>
        <v>-0.026174008022366364</v>
      </c>
      <c r="D93" s="3">
        <f t="shared" si="76"/>
        <v>-0.011749815316242699</v>
      </c>
      <c r="E93" s="3">
        <f t="shared" si="76"/>
        <v>-0.003040488798151253</v>
      </c>
      <c r="F93" s="3">
        <f t="shared" si="76"/>
        <v>-3.4954615947794516E-05</v>
      </c>
      <c r="G93" s="3">
        <f t="shared" si="76"/>
        <v>-0.0015358594454506472</v>
      </c>
      <c r="H93" s="3">
        <f t="shared" si="76"/>
        <v>-0.006559562380223304</v>
      </c>
      <c r="I93" s="3">
        <f t="shared" si="76"/>
        <v>-0.014187630616273013</v>
      </c>
      <c r="J93" s="3">
        <f t="shared" si="76"/>
        <v>-0.023034898856759103</v>
      </c>
      <c r="K93" s="3">
        <f t="shared" si="76"/>
        <v>-0.03120114744802453</v>
      </c>
      <c r="L93" s="3">
        <f t="shared" si="76"/>
        <v>-0.03672993613929207</v>
      </c>
      <c r="M93" s="3">
        <f t="shared" si="76"/>
        <v>-0.03820674885970711</v>
      </c>
      <c r="N93" s="3">
        <f t="shared" si="76"/>
        <v>-0.03517538362359299</v>
      </c>
      <c r="O93" s="3">
        <f t="shared" si="76"/>
        <v>-0.028251568911264492</v>
      </c>
      <c r="P93" s="3">
        <f t="shared" si="76"/>
        <v>-0.018979265075619936</v>
      </c>
      <c r="Q93" s="3">
        <f t="shared" si="76"/>
        <v>-0.009543614354635119</v>
      </c>
      <c r="R93" s="3">
        <f t="shared" si="76"/>
        <v>-0.002429555162157141</v>
      </c>
      <c r="S93" s="3">
        <f t="shared" si="76"/>
        <v>-3.0826214427352264E-05</v>
      </c>
      <c r="T93" s="3">
        <f t="shared" si="76"/>
        <v>-0.0041205537384413965</v>
      </c>
      <c r="U93" s="3">
        <f t="shared" si="76"/>
        <v>-0.015074056209871073</v>
      </c>
      <c r="V93" s="3">
        <f t="shared" si="76"/>
        <v>-0.030928247194418775</v>
      </c>
      <c r="W93" s="3">
        <f t="shared" si="76"/>
        <v>-0.04689131059900561</v>
      </c>
      <c r="X93" s="3">
        <f t="shared" si="76"/>
        <v>-0.05648459012391109</v>
      </c>
      <c r="Y93" s="3">
        <f t="shared" si="76"/>
        <v>-0.05493500391460267</v>
      </c>
      <c r="Z93" s="3">
        <f t="shared" si="76"/>
        <v>-0.042845492665485325</v>
      </c>
    </row>
    <row r="94" spans="1:26" ht="12.75">
      <c r="A94" s="14" t="s">
        <v>96</v>
      </c>
      <c r="B94" s="14">
        <f aca="true" t="shared" si="77" ref="B94:Z94">SUM(B92:B93)</f>
        <v>0.06777117529585819</v>
      </c>
      <c r="C94" s="14">
        <f t="shared" si="77"/>
        <v>0.19060651394088382</v>
      </c>
      <c r="D94" s="14">
        <f t="shared" si="77"/>
        <v>0.2827874842298172</v>
      </c>
      <c r="E94" s="14">
        <f t="shared" si="77"/>
        <v>0.3269687075615482</v>
      </c>
      <c r="F94" s="14">
        <f t="shared" si="77"/>
        <v>0.3238246755255184</v>
      </c>
      <c r="G94" s="14">
        <f t="shared" si="77"/>
        <v>0.2847663279325921</v>
      </c>
      <c r="H94" s="14">
        <f t="shared" si="77"/>
        <v>0.22361197301928845</v>
      </c>
      <c r="I94" s="14">
        <f t="shared" si="77"/>
        <v>0.1523900922010171</v>
      </c>
      <c r="J94" s="14">
        <f t="shared" si="77"/>
        <v>0.08044778913395195</v>
      </c>
      <c r="K94" s="14">
        <f t="shared" si="77"/>
        <v>0.0146458342772855</v>
      </c>
      <c r="L94" s="14">
        <f t="shared" si="77"/>
        <v>-0.04048332014643862</v>
      </c>
      <c r="M94" s="14">
        <f t="shared" si="77"/>
        <v>-0.08271981269238238</v>
      </c>
      <c r="N94" s="14">
        <f t="shared" si="77"/>
        <v>-0.11206159437504659</v>
      </c>
      <c r="O94" s="14">
        <f t="shared" si="77"/>
        <v>-0.13040553277624695</v>
      </c>
      <c r="P94" s="14">
        <f t="shared" si="77"/>
        <v>-0.1410157201347203</v>
      </c>
      <c r="Q94" s="14">
        <f t="shared" si="77"/>
        <v>-0.147868154005862</v>
      </c>
      <c r="R94" s="14">
        <f t="shared" si="77"/>
        <v>-0.15492341528276599</v>
      </c>
      <c r="S94" s="14">
        <f t="shared" si="77"/>
        <v>-0.16525626280930003</v>
      </c>
      <c r="T94" s="14">
        <f t="shared" si="77"/>
        <v>-0.17984689163114398</v>
      </c>
      <c r="U94" s="14">
        <f t="shared" si="77"/>
        <v>-0.19589089200279552</v>
      </c>
      <c r="V94" s="14">
        <f t="shared" si="77"/>
        <v>-0.20503322412524919</v>
      </c>
      <c r="W94" s="14">
        <f t="shared" si="77"/>
        <v>-0.19321884842935202</v>
      </c>
      <c r="X94" s="14">
        <f t="shared" si="77"/>
        <v>-0.14507892797529104</v>
      </c>
      <c r="Y94" s="14">
        <f t="shared" si="77"/>
        <v>-0.05401797673116663</v>
      </c>
      <c r="Z94" s="14">
        <f t="shared" si="77"/>
        <v>0.06777117529585813</v>
      </c>
    </row>
    <row r="96" spans="1:26" ht="12.75">
      <c r="A96" s="3" t="s">
        <v>100</v>
      </c>
      <c r="B96" s="3">
        <f aca="true" t="shared" si="78" ref="B96:Z96">(B76-$B$10)*B53/(COS(B47))^2</f>
        <v>0.3733409855534273</v>
      </c>
      <c r="C96" s="3">
        <f t="shared" si="78"/>
        <v>0.7943315420259041</v>
      </c>
      <c r="D96" s="3">
        <f t="shared" si="78"/>
        <v>1.1683253004766077</v>
      </c>
      <c r="E96" s="3">
        <f t="shared" si="78"/>
        <v>1.3882166871164379</v>
      </c>
      <c r="F96" s="3">
        <f t="shared" si="78"/>
        <v>1.3959925052699909</v>
      </c>
      <c r="G96" s="3">
        <f t="shared" si="78"/>
        <v>1.2170598721038566</v>
      </c>
      <c r="H96" s="3">
        <f t="shared" si="78"/>
        <v>0.9347984954165045</v>
      </c>
      <c r="I96" s="3">
        <f t="shared" si="78"/>
        <v>0.6341139925702504</v>
      </c>
      <c r="J96" s="3">
        <f t="shared" si="78"/>
        <v>0.3670385382582988</v>
      </c>
      <c r="K96" s="3">
        <f t="shared" si="78"/>
        <v>0.1521633515033631</v>
      </c>
      <c r="L96" s="3">
        <f t="shared" si="78"/>
        <v>-0.011782489056569576</v>
      </c>
      <c r="M96" s="3">
        <f t="shared" si="78"/>
        <v>-0.1339949222866834</v>
      </c>
      <c r="N96" s="3">
        <f t="shared" si="78"/>
        <v>-0.22509320462267723</v>
      </c>
      <c r="O96" s="3">
        <f t="shared" si="78"/>
        <v>-0.29451572140289406</v>
      </c>
      <c r="P96" s="3">
        <f t="shared" si="78"/>
        <v>-0.3497946724972051</v>
      </c>
      <c r="Q96" s="3">
        <f t="shared" si="78"/>
        <v>-0.39645271824613043</v>
      </c>
      <c r="R96" s="3">
        <f t="shared" si="78"/>
        <v>-0.437879472944973</v>
      </c>
      <c r="S96" s="3">
        <f t="shared" si="78"/>
        <v>-0.4748398968759622</v>
      </c>
      <c r="T96" s="3">
        <f t="shared" si="78"/>
        <v>-0.5043819993139284</v>
      </c>
      <c r="U96" s="3">
        <f t="shared" si="78"/>
        <v>-0.518057605729097</v>
      </c>
      <c r="V96" s="3">
        <f t="shared" si="78"/>
        <v>-0.4998426883127996</v>
      </c>
      <c r="W96" s="3">
        <f t="shared" si="78"/>
        <v>-0.42528265603514503</v>
      </c>
      <c r="X96" s="3">
        <f t="shared" si="78"/>
        <v>-0.26509522393156076</v>
      </c>
      <c r="Y96" s="3">
        <f t="shared" si="78"/>
        <v>0.0028851266989825836</v>
      </c>
      <c r="Z96" s="3">
        <f t="shared" si="78"/>
        <v>0.37334098555342715</v>
      </c>
    </row>
    <row r="97" spans="1:26" ht="12.75">
      <c r="A97" s="3" t="s">
        <v>101</v>
      </c>
      <c r="B97" s="3">
        <f aca="true" t="shared" si="79" ref="B97:Z97">2*(B76-$B$10)*SIN(B47)*((B49)^2)/(COS(B47))^3</f>
        <v>-0.803934445475471</v>
      </c>
      <c r="C97" s="3">
        <f t="shared" si="79"/>
        <v>-0.7321283159412972</v>
      </c>
      <c r="D97" s="3">
        <f t="shared" si="79"/>
        <v>-0.4708166128063565</v>
      </c>
      <c r="E97" s="3">
        <f t="shared" si="79"/>
        <v>-0.15767702308323775</v>
      </c>
      <c r="F97" s="3">
        <f t="shared" si="79"/>
        <v>-0.0020153522096048215</v>
      </c>
      <c r="G97" s="3">
        <f t="shared" si="79"/>
        <v>-0.08336670895596124</v>
      </c>
      <c r="H97" s="3">
        <f t="shared" si="79"/>
        <v>-0.29169447776399915</v>
      </c>
      <c r="I97" s="3">
        <f t="shared" si="79"/>
        <v>-0.4727727775437022</v>
      </c>
      <c r="J97" s="3">
        <f t="shared" si="79"/>
        <v>-0.5525163260099694</v>
      </c>
      <c r="K97" s="3">
        <f t="shared" si="79"/>
        <v>-0.5365668328028166</v>
      </c>
      <c r="L97" s="3">
        <f t="shared" si="79"/>
        <v>-0.46147519027505557</v>
      </c>
      <c r="M97" s="3">
        <f t="shared" si="79"/>
        <v>-0.36198938200333086</v>
      </c>
      <c r="N97" s="3">
        <f t="shared" si="79"/>
        <v>-0.26112759541138053</v>
      </c>
      <c r="O97" s="3">
        <f t="shared" si="79"/>
        <v>-0.17129653360369068</v>
      </c>
      <c r="P97" s="3">
        <f t="shared" si="79"/>
        <v>-0.09813845439437106</v>
      </c>
      <c r="Q97" s="3">
        <f t="shared" si="79"/>
        <v>-0.04399891608996104</v>
      </c>
      <c r="R97" s="3">
        <f t="shared" si="79"/>
        <v>-0.010457633749981078</v>
      </c>
      <c r="S97" s="3">
        <f t="shared" si="79"/>
        <v>-0.00013002841034026445</v>
      </c>
      <c r="T97" s="3">
        <f t="shared" si="79"/>
        <v>-0.01793813181222512</v>
      </c>
      <c r="U97" s="3">
        <f t="shared" si="79"/>
        <v>-0.07163557633882417</v>
      </c>
      <c r="V97" s="3">
        <f t="shared" si="79"/>
        <v>-0.17053817359504383</v>
      </c>
      <c r="W97" s="3">
        <f t="shared" si="79"/>
        <v>-0.3202432502588505</v>
      </c>
      <c r="X97" s="3">
        <f t="shared" si="79"/>
        <v>-0.5107775133644924</v>
      </c>
      <c r="Y97" s="3">
        <f t="shared" si="79"/>
        <v>-0.6996285439380651</v>
      </c>
      <c r="Z97" s="3">
        <f t="shared" si="79"/>
        <v>-0.803934445475471</v>
      </c>
    </row>
    <row r="98" spans="1:26" ht="12.75">
      <c r="A98" s="3" t="s">
        <v>102</v>
      </c>
      <c r="B98" s="3">
        <f aca="true" t="shared" si="80" ref="B98:Z98">2*B49*B87/(COS(B47))^2</f>
        <v>0.7646424028459137</v>
      </c>
      <c r="C98" s="3">
        <f t="shared" si="80"/>
        <v>0.7090011687964504</v>
      </c>
      <c r="D98" s="3">
        <f t="shared" si="80"/>
        <v>0.46129257656875206</v>
      </c>
      <c r="E98" s="3">
        <f t="shared" si="80"/>
        <v>0.15547991352435264</v>
      </c>
      <c r="F98" s="3">
        <f t="shared" si="80"/>
        <v>0.00199173811290542</v>
      </c>
      <c r="G98" s="3">
        <f t="shared" si="80"/>
        <v>0.08228666840470128</v>
      </c>
      <c r="H98" s="3">
        <f t="shared" si="80"/>
        <v>0.28658324005972513</v>
      </c>
      <c r="I98" s="3">
        <f t="shared" si="80"/>
        <v>0.4606537915208441</v>
      </c>
      <c r="J98" s="3">
        <f t="shared" si="80"/>
        <v>0.5317537081247408</v>
      </c>
      <c r="K98" s="3">
        <f t="shared" si="80"/>
        <v>0.5078762593088011</v>
      </c>
      <c r="L98" s="3">
        <f t="shared" si="80"/>
        <v>0.42775347942815317</v>
      </c>
      <c r="M98" s="3">
        <f t="shared" si="80"/>
        <v>0.3273489770011729</v>
      </c>
      <c r="N98" s="3">
        <f t="shared" si="80"/>
        <v>0.22975498387886487</v>
      </c>
      <c r="O98" s="3">
        <f t="shared" si="80"/>
        <v>0.14650163569349825</v>
      </c>
      <c r="P98" s="3">
        <f t="shared" si="80"/>
        <v>0.08170564078161899</v>
      </c>
      <c r="Q98" s="3">
        <f t="shared" si="80"/>
        <v>0.03581781008624918</v>
      </c>
      <c r="R98" s="3">
        <f t="shared" si="80"/>
        <v>0.008387348467412827</v>
      </c>
      <c r="S98" s="3">
        <f t="shared" si="80"/>
        <v>0.00010380668691530208</v>
      </c>
      <c r="T98" s="3">
        <f t="shared" si="80"/>
        <v>0.014423449751652963</v>
      </c>
      <c r="U98" s="3">
        <f t="shared" si="80"/>
        <v>0.058679396179845494</v>
      </c>
      <c r="V98" s="3">
        <f t="shared" si="80"/>
        <v>0.14361103926320293</v>
      </c>
      <c r="W98" s="3">
        <f t="shared" si="80"/>
        <v>0.27868929016341815</v>
      </c>
      <c r="X98" s="3">
        <f t="shared" si="80"/>
        <v>0.4597090924120081</v>
      </c>
      <c r="Y98" s="3">
        <f t="shared" si="80"/>
        <v>0.6491739231376169</v>
      </c>
      <c r="Z98" s="3">
        <f t="shared" si="80"/>
        <v>0.7646424028459137</v>
      </c>
    </row>
    <row r="99" spans="1:26" ht="12.75">
      <c r="A99" s="14" t="s">
        <v>97</v>
      </c>
      <c r="B99" s="14">
        <f aca="true" t="shared" si="81" ref="B99:Z99">B96+B97+B98+B75*B94</f>
        <v>0.14018622407765086</v>
      </c>
      <c r="C99" s="14">
        <f t="shared" si="81"/>
        <v>0.1536752458663333</v>
      </c>
      <c r="D99" s="14">
        <f t="shared" si="81"/>
        <v>0.13812293042161494</v>
      </c>
      <c r="E99" s="14">
        <f t="shared" si="81"/>
        <v>0.11379102739561042</v>
      </c>
      <c r="F99" s="14">
        <f t="shared" si="81"/>
        <v>0.09722361449950712</v>
      </c>
      <c r="G99" s="14">
        <f t="shared" si="81"/>
        <v>0.09336653190059163</v>
      </c>
      <c r="H99" s="14">
        <f t="shared" si="81"/>
        <v>0.09753004099832074</v>
      </c>
      <c r="I99" s="14">
        <f t="shared" si="81"/>
        <v>0.10136467591473075</v>
      </c>
      <c r="J99" s="14">
        <f t="shared" si="81"/>
        <v>0.0976967593303017</v>
      </c>
      <c r="K99" s="14">
        <f t="shared" si="81"/>
        <v>0.08272773245050778</v>
      </c>
      <c r="L99" s="14">
        <f t="shared" si="81"/>
        <v>0.05617473150296155</v>
      </c>
      <c r="M99" s="14">
        <f t="shared" si="81"/>
        <v>0.02033217606960483</v>
      </c>
      <c r="N99" s="14">
        <f t="shared" si="81"/>
        <v>-0.021181061330507095</v>
      </c>
      <c r="O99" s="14">
        <f t="shared" si="81"/>
        <v>-0.06450375945574616</v>
      </c>
      <c r="P99" s="14">
        <f t="shared" si="81"/>
        <v>-0.10618186375084399</v>
      </c>
      <c r="Q99" s="14">
        <f t="shared" si="81"/>
        <v>-0.14329548708141127</v>
      </c>
      <c r="R99" s="14">
        <f t="shared" si="81"/>
        <v>-0.17310677383895112</v>
      </c>
      <c r="S99" s="14">
        <f t="shared" si="81"/>
        <v>-0.19239282293325233</v>
      </c>
      <c r="T99" s="14">
        <f t="shared" si="81"/>
        <v>-0.19680128476054543</v>
      </c>
      <c r="U99" s="14">
        <f t="shared" si="81"/>
        <v>-0.18086809927597908</v>
      </c>
      <c r="V99" s="14">
        <f t="shared" si="81"/>
        <v>-0.1396782525481139</v>
      </c>
      <c r="W99" s="14">
        <f t="shared" si="81"/>
        <v>-0.07291061996301607</v>
      </c>
      <c r="X99" s="14">
        <f t="shared" si="81"/>
        <v>0.010014982250459548</v>
      </c>
      <c r="Y99" s="14">
        <f t="shared" si="81"/>
        <v>0.0887133522601683</v>
      </c>
      <c r="Z99" s="14">
        <f t="shared" si="81"/>
        <v>0.14018622407765086</v>
      </c>
    </row>
    <row r="100" spans="1:26" ht="12.75">
      <c r="A100" s="3" t="s">
        <v>109</v>
      </c>
      <c r="B100" s="14">
        <f aca="true" t="shared" si="82" ref="B100:Z100">(($D$10-B76)*B87+($D$11-B77)*B88)*B90/(B79^2)</f>
        <v>-0.33168211000554176</v>
      </c>
      <c r="C100" s="14">
        <f t="shared" si="82"/>
        <v>-0.3256134910212304</v>
      </c>
      <c r="D100" s="14">
        <f t="shared" si="82"/>
        <v>-0.23851003658582182</v>
      </c>
      <c r="E100" s="14">
        <f t="shared" si="82"/>
        <v>-0.09302275541179071</v>
      </c>
      <c r="F100" s="14">
        <f t="shared" si="82"/>
        <v>-0.0012934858999751186</v>
      </c>
      <c r="G100" s="14">
        <f t="shared" si="82"/>
        <v>-0.05090369846129</v>
      </c>
      <c r="H100" s="14">
        <f t="shared" si="82"/>
        <v>-0.15596603405333473</v>
      </c>
      <c r="I100" s="14">
        <f t="shared" si="82"/>
        <v>-0.22194251708325205</v>
      </c>
      <c r="J100" s="14">
        <f t="shared" si="82"/>
        <v>-0.237081094436268</v>
      </c>
      <c r="K100" s="14">
        <f t="shared" si="82"/>
        <v>-0.21928553779867152</v>
      </c>
      <c r="L100" s="14">
        <f t="shared" si="82"/>
        <v>-0.18515710154047577</v>
      </c>
      <c r="M100" s="14">
        <f t="shared" si="82"/>
        <v>-0.1453371853129195</v>
      </c>
      <c r="N100" s="14">
        <f t="shared" si="82"/>
        <v>-0.10600329013944454</v>
      </c>
      <c r="O100" s="14">
        <f t="shared" si="82"/>
        <v>-0.07060630830569872</v>
      </c>
      <c r="P100" s="14">
        <f t="shared" si="82"/>
        <v>-0.041078373749163004</v>
      </c>
      <c r="Q100" s="14">
        <f t="shared" si="82"/>
        <v>-0.01865289090905979</v>
      </c>
      <c r="R100" s="14">
        <f t="shared" si="82"/>
        <v>-0.004470057444985171</v>
      </c>
      <c r="S100" s="14">
        <f t="shared" si="82"/>
        <v>-5.57195907852543E-05</v>
      </c>
      <c r="T100" s="14">
        <f t="shared" si="82"/>
        <v>-0.007656925691002718</v>
      </c>
      <c r="U100" s="14">
        <f t="shared" si="82"/>
        <v>-0.03026329208533788</v>
      </c>
      <c r="V100" s="14">
        <f t="shared" si="82"/>
        <v>-0.07091779328993415</v>
      </c>
      <c r="W100" s="14">
        <f t="shared" si="82"/>
        <v>-0.13074007325565754</v>
      </c>
      <c r="X100" s="14">
        <f t="shared" si="82"/>
        <v>-0.2053664881895781</v>
      </c>
      <c r="Y100" s="14">
        <f t="shared" si="82"/>
        <v>-0.28080754912389666</v>
      </c>
      <c r="Z100" s="14">
        <f t="shared" si="82"/>
        <v>-0.33168211000554176</v>
      </c>
    </row>
    <row r="101" spans="1:26" ht="12.75">
      <c r="A101" s="3" t="s">
        <v>107</v>
      </c>
      <c r="B101" s="3">
        <f aca="true" t="shared" si="83" ref="B101:Z101">-(($D$10-B76)*B94+($D$11-B77)*B99)/B79</f>
        <v>0.11023615116487703</v>
      </c>
      <c r="C101" s="3">
        <f t="shared" si="83"/>
        <v>0.22745159418042357</v>
      </c>
      <c r="D101" s="3">
        <f t="shared" si="83"/>
        <v>0.30940015039771973</v>
      </c>
      <c r="E101" s="3">
        <f t="shared" si="83"/>
        <v>0.3450017858287183</v>
      </c>
      <c r="F101" s="3">
        <f t="shared" si="83"/>
        <v>0.33772634864760326</v>
      </c>
      <c r="G101" s="3">
        <f t="shared" si="83"/>
        <v>0.2989809710883684</v>
      </c>
      <c r="H101" s="3">
        <f t="shared" si="83"/>
        <v>0.24126105794225755</v>
      </c>
      <c r="I101" s="3">
        <f t="shared" si="83"/>
        <v>0.17472869338067068</v>
      </c>
      <c r="J101" s="3">
        <f t="shared" si="83"/>
        <v>0.10662088948043638</v>
      </c>
      <c r="K101" s="3">
        <f t="shared" si="83"/>
        <v>0.04176612379409144</v>
      </c>
      <c r="L101" s="3">
        <f t="shared" si="83"/>
        <v>-0.016832337784421014</v>
      </c>
      <c r="M101" s="3">
        <f t="shared" si="83"/>
        <v>-0.06762414133239492</v>
      </c>
      <c r="N101" s="3">
        <f t="shared" si="83"/>
        <v>-0.11028030094673298</v>
      </c>
      <c r="O101" s="3">
        <f t="shared" si="83"/>
        <v>-0.14547294598462557</v>
      </c>
      <c r="P101" s="3">
        <f t="shared" si="83"/>
        <v>-0.17457888294934684</v>
      </c>
      <c r="Q101" s="3">
        <f t="shared" si="83"/>
        <v>-0.1992614739357254</v>
      </c>
      <c r="R101" s="3">
        <f t="shared" si="83"/>
        <v>-0.2208955546249645</v>
      </c>
      <c r="S101" s="3">
        <f t="shared" si="83"/>
        <v>-0.23979093637809645</v>
      </c>
      <c r="T101" s="3">
        <f t="shared" si="83"/>
        <v>-0.2541983476443538</v>
      </c>
      <c r="U101" s="3">
        <f t="shared" si="83"/>
        <v>-0.25926297174368895</v>
      </c>
      <c r="V101" s="3">
        <f t="shared" si="83"/>
        <v>-0.24656530378549335</v>
      </c>
      <c r="W101" s="3">
        <f t="shared" si="83"/>
        <v>-0.2055826148457796</v>
      </c>
      <c r="X101" s="3">
        <f t="shared" si="83"/>
        <v>-0.1284880440333689</v>
      </c>
      <c r="Y101" s="3">
        <f t="shared" si="83"/>
        <v>-0.017528266937923753</v>
      </c>
      <c r="Z101" s="3">
        <f t="shared" si="83"/>
        <v>0.11023615116487699</v>
      </c>
    </row>
    <row r="102" spans="1:26" ht="12.75">
      <c r="A102" s="3" t="s">
        <v>108</v>
      </c>
      <c r="B102" s="3">
        <f aca="true" t="shared" si="84" ref="B102:Z102">B100+B101+(B87^2+B88^2)/B79</f>
        <v>0.11671933819875432</v>
      </c>
      <c r="C102" s="3">
        <f t="shared" si="84"/>
        <v>0.2308620431624678</v>
      </c>
      <c r="D102" s="3">
        <f t="shared" si="84"/>
        <v>0.31067161011011635</v>
      </c>
      <c r="E102" s="3">
        <f t="shared" si="84"/>
        <v>0.345275233164438</v>
      </c>
      <c r="F102" s="3">
        <f t="shared" si="84"/>
        <v>0.3377292051233834</v>
      </c>
      <c r="G102" s="3">
        <f t="shared" si="84"/>
        <v>0.29911374943076</v>
      </c>
      <c r="H102" s="3">
        <f t="shared" si="84"/>
        <v>0.2419242608665194</v>
      </c>
      <c r="I102" s="3">
        <f t="shared" si="84"/>
        <v>0.17643090527190963</v>
      </c>
      <c r="J102" s="3">
        <f t="shared" si="84"/>
        <v>0.10981737046080658</v>
      </c>
      <c r="K102" s="3">
        <f t="shared" si="84"/>
        <v>0.04661858627041077</v>
      </c>
      <c r="L102" s="3">
        <f t="shared" si="84"/>
        <v>-0.01059538351593911</v>
      </c>
      <c r="M102" s="3">
        <f t="shared" si="84"/>
        <v>-0.06067859889671939</v>
      </c>
      <c r="N102" s="3">
        <f t="shared" si="84"/>
        <v>-0.10353518946724209</v>
      </c>
      <c r="O102" s="3">
        <f t="shared" si="84"/>
        <v>-0.13982486128869032</v>
      </c>
      <c r="P102" s="3">
        <f t="shared" si="84"/>
        <v>-0.1706621613035994</v>
      </c>
      <c r="Q102" s="3">
        <f t="shared" si="84"/>
        <v>-0.19724708568760224</v>
      </c>
      <c r="R102" s="3">
        <f t="shared" si="84"/>
        <v>-0.22037581707860548</v>
      </c>
      <c r="S102" s="3">
        <f t="shared" si="84"/>
        <v>-0.23978431584720655</v>
      </c>
      <c r="T102" s="3">
        <f t="shared" si="84"/>
        <v>-0.25331881209602647</v>
      </c>
      <c r="U102" s="3">
        <f t="shared" si="84"/>
        <v>-0.25610009927245386</v>
      </c>
      <c r="V102" s="3">
        <f t="shared" si="84"/>
        <v>-0.2402634079942057</v>
      </c>
      <c r="W102" s="3">
        <f t="shared" si="84"/>
        <v>-0.1964329771797972</v>
      </c>
      <c r="X102" s="3">
        <f t="shared" si="84"/>
        <v>-0.11811101045244599</v>
      </c>
      <c r="Y102" s="3">
        <f t="shared" si="84"/>
        <v>-0.008232581979034204</v>
      </c>
      <c r="Z102" s="3">
        <f t="shared" si="84"/>
        <v>0.1167193381987543</v>
      </c>
    </row>
    <row r="103" spans="1:256" ht="12.75">
      <c r="A103" s="3" t="s">
        <v>105</v>
      </c>
      <c r="B103" s="13">
        <f aca="true" t="shared" si="85" ref="B103:Z103">B90*B81*B91/$H$10/(COS(B82))^2</f>
        <v>2.6484675112547022E-05</v>
      </c>
      <c r="C103" s="13">
        <f t="shared" si="85"/>
        <v>1.4049495872488865E-05</v>
      </c>
      <c r="D103" s="13">
        <f t="shared" si="85"/>
        <v>5.262966950869858E-06</v>
      </c>
      <c r="E103" s="13">
        <f t="shared" si="85"/>
        <v>1.1344142997095495E-06</v>
      </c>
      <c r="F103" s="13">
        <f t="shared" si="85"/>
        <v>1.1858385786299887E-08</v>
      </c>
      <c r="G103" s="13">
        <f t="shared" si="85"/>
        <v>5.51010319813899E-07</v>
      </c>
      <c r="H103" s="13">
        <f t="shared" si="85"/>
        <v>2.7479682918546876E-06</v>
      </c>
      <c r="I103" s="13">
        <f t="shared" si="85"/>
        <v>7.030643676878289E-06</v>
      </c>
      <c r="J103" s="13">
        <f t="shared" si="85"/>
        <v>1.3131361464149719E-05</v>
      </c>
      <c r="K103" s="13">
        <f t="shared" si="85"/>
        <v>1.977593278802617E-05</v>
      </c>
      <c r="L103" s="13">
        <f t="shared" si="85"/>
        <v>2.5151362917899583E-05</v>
      </c>
      <c r="M103" s="13">
        <f t="shared" si="85"/>
        <v>2.7654307548094457E-05</v>
      </c>
      <c r="N103" s="13">
        <f t="shared" si="85"/>
        <v>2.6479798487757415E-05</v>
      </c>
      <c r="O103" s="13">
        <f t="shared" si="85"/>
        <v>2.1856646780134362E-05</v>
      </c>
      <c r="P103" s="13">
        <f t="shared" si="85"/>
        <v>1.4956410523427588E-05</v>
      </c>
      <c r="Q103" s="13">
        <f t="shared" si="85"/>
        <v>7.60932425441761E-06</v>
      </c>
      <c r="R103" s="13">
        <f t="shared" si="85"/>
        <v>1.949560394190463E-06</v>
      </c>
      <c r="S103" s="13">
        <f t="shared" si="85"/>
        <v>2.4780542937487498E-08</v>
      </c>
      <c r="T103" s="13">
        <f t="shared" si="85"/>
        <v>3.30309812109435E-06</v>
      </c>
      <c r="U103" s="13">
        <f t="shared" si="85"/>
        <v>1.1983231966958297E-05</v>
      </c>
      <c r="V103" s="13">
        <f t="shared" si="85"/>
        <v>2.4199539595913514E-05</v>
      </c>
      <c r="W103" s="13">
        <f t="shared" si="85"/>
        <v>3.57186549834332E-05</v>
      </c>
      <c r="X103" s="13">
        <f t="shared" si="85"/>
        <v>4.1215744713821166E-05</v>
      </c>
      <c r="Y103" s="13">
        <f t="shared" si="85"/>
        <v>3.7505924147030366E-05</v>
      </c>
      <c r="Z103" s="13">
        <f t="shared" si="85"/>
        <v>2.6484675112547022E-05</v>
      </c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ht="12.75">
      <c r="A104" s="3" t="s">
        <v>95</v>
      </c>
      <c r="B104" s="13">
        <f aca="true" t="shared" si="86" ref="B104:Z104">B103+B102/$H$10/COS(B82)</f>
        <v>0.011703075701919054</v>
      </c>
      <c r="C104" s="13">
        <f t="shared" si="86"/>
        <v>0.023105232792403323</v>
      </c>
      <c r="D104" s="13">
        <f t="shared" si="86"/>
        <v>0.031075851053665494</v>
      </c>
      <c r="E104" s="13">
        <f t="shared" si="86"/>
        <v>0.03453076285728683</v>
      </c>
      <c r="F104" s="13">
        <f t="shared" si="86"/>
        <v>0.033774480376723905</v>
      </c>
      <c r="G104" s="13">
        <f t="shared" si="86"/>
        <v>0.02991354470988393</v>
      </c>
      <c r="H104" s="13">
        <f t="shared" si="86"/>
        <v>0.024197305007282587</v>
      </c>
      <c r="I104" s="13">
        <f t="shared" si="86"/>
        <v>0.017652914975916013</v>
      </c>
      <c r="J104" s="13">
        <f t="shared" si="86"/>
        <v>0.010997908407409123</v>
      </c>
      <c r="K104" s="13">
        <f t="shared" si="86"/>
        <v>0.004683735252875205</v>
      </c>
      <c r="L104" s="13">
        <f t="shared" si="86"/>
        <v>-0.0010351058844953983</v>
      </c>
      <c r="M104" s="13">
        <f t="shared" si="86"/>
        <v>-0.006045970232163325</v>
      </c>
      <c r="N104" s="13">
        <f t="shared" si="86"/>
        <v>-0.01033994663244259</v>
      </c>
      <c r="O104" s="13">
        <f t="shared" si="86"/>
        <v>-0.013982221295482612</v>
      </c>
      <c r="P104" s="13">
        <f t="shared" si="86"/>
        <v>-0.017082243868344078</v>
      </c>
      <c r="Q104" s="13">
        <f t="shared" si="86"/>
        <v>-0.019757209640348414</v>
      </c>
      <c r="R104" s="13">
        <f t="shared" si="86"/>
        <v>-0.022083532955370248</v>
      </c>
      <c r="S104" s="13">
        <f t="shared" si="86"/>
        <v>-0.024031550433625152</v>
      </c>
      <c r="T104" s="13">
        <f t="shared" si="86"/>
        <v>-0.025383041561125377</v>
      </c>
      <c r="U104" s="13">
        <f t="shared" si="86"/>
        <v>-0.025648580363161613</v>
      </c>
      <c r="V104" s="13">
        <f t="shared" si="86"/>
        <v>-0.02404302980655696</v>
      </c>
      <c r="W104" s="13">
        <f t="shared" si="86"/>
        <v>-0.01963435737614116</v>
      </c>
      <c r="X104" s="13">
        <f t="shared" si="86"/>
        <v>-0.011781719571707145</v>
      </c>
      <c r="Y104" s="13">
        <f t="shared" si="86"/>
        <v>-0.0007863015144015712</v>
      </c>
      <c r="Z104" s="13">
        <f t="shared" si="86"/>
        <v>0.011703075701919053</v>
      </c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6" spans="1:26" ht="12.75">
      <c r="A106" s="14" t="s">
        <v>110</v>
      </c>
      <c r="B106" s="14">
        <f aca="true" t="shared" si="87" ref="B106:Z106">B49+B91</f>
        <v>-0.18213284616719905</v>
      </c>
      <c r="C106" s="14">
        <f t="shared" si="87"/>
        <v>-0.1541636921647587</v>
      </c>
      <c r="D106" s="14">
        <f t="shared" si="87"/>
        <v>-0.11134771420715905</v>
      </c>
      <c r="E106" s="14">
        <f t="shared" si="87"/>
        <v>-0.05989905781206968</v>
      </c>
      <c r="F106" s="14">
        <f t="shared" si="87"/>
        <v>-0.006575046542335327</v>
      </c>
      <c r="G106" s="14">
        <f t="shared" si="87"/>
        <v>0.04300304302941646</v>
      </c>
      <c r="H106" s="14">
        <f t="shared" si="87"/>
        <v>0.08507840452732156</v>
      </c>
      <c r="I106" s="14">
        <f t="shared" si="87"/>
        <v>0.11768282253994328</v>
      </c>
      <c r="J106" s="14">
        <f t="shared" si="87"/>
        <v>0.14018911821148428</v>
      </c>
      <c r="K106" s="14">
        <f t="shared" si="87"/>
        <v>0.1528233705543613</v>
      </c>
      <c r="L106" s="14">
        <f t="shared" si="87"/>
        <v>0.15627989722735863</v>
      </c>
      <c r="M106" s="14">
        <f t="shared" si="87"/>
        <v>0.15145933183485552</v>
      </c>
      <c r="N106" s="14">
        <f t="shared" si="87"/>
        <v>0.13930375899403258</v>
      </c>
      <c r="O106" s="14">
        <f t="shared" si="87"/>
        <v>0.12069922068117538</v>
      </c>
      <c r="P106" s="14">
        <f t="shared" si="87"/>
        <v>0.09642775769284567</v>
      </c>
      <c r="Q106" s="14">
        <f t="shared" si="87"/>
        <v>0.06716544569661755</v>
      </c>
      <c r="R106" s="14">
        <f t="shared" si="87"/>
        <v>0.03353539643689185</v>
      </c>
      <c r="S106" s="14">
        <f t="shared" si="87"/>
        <v>-0.003765950830010447</v>
      </c>
      <c r="T106" s="14">
        <f t="shared" si="87"/>
        <v>-0.043748400950129426</v>
      </c>
      <c r="U106" s="14">
        <f t="shared" si="87"/>
        <v>-0.08480829315852081</v>
      </c>
      <c r="V106" s="14">
        <f t="shared" si="87"/>
        <v>-0.12436058161420996</v>
      </c>
      <c r="W106" s="14">
        <f t="shared" si="87"/>
        <v>-0.1585916288515358</v>
      </c>
      <c r="X106" s="14">
        <f t="shared" si="87"/>
        <v>-0.18264974405753404</v>
      </c>
      <c r="Y106" s="14">
        <f t="shared" si="87"/>
        <v>-0.1916046110708419</v>
      </c>
      <c r="Z106" s="14">
        <f t="shared" si="87"/>
        <v>-0.18213284616719905</v>
      </c>
    </row>
    <row r="107" spans="1:26" ht="12.75">
      <c r="A107" s="3" t="s">
        <v>111</v>
      </c>
      <c r="B107" s="3">
        <f aca="true" t="shared" si="88" ref="B107:Z107">B53+B104</f>
        <v>0.07269557631643164</v>
      </c>
      <c r="C107" s="3">
        <f t="shared" si="88"/>
        <v>0.1385667303956714</v>
      </c>
      <c r="D107" s="3">
        <f t="shared" si="88"/>
        <v>0.18442563903851886</v>
      </c>
      <c r="E107" s="3">
        <f t="shared" si="88"/>
        <v>0.2041987695984504</v>
      </c>
      <c r="F107" s="3">
        <f t="shared" si="88"/>
        <v>0.19954398329278195</v>
      </c>
      <c r="G107" s="3">
        <f t="shared" si="88"/>
        <v>0.17682245212836606</v>
      </c>
      <c r="H107" s="3">
        <f t="shared" si="88"/>
        <v>0.143388202616029</v>
      </c>
      <c r="I107" s="3">
        <f t="shared" si="88"/>
        <v>0.10532414147457256</v>
      </c>
      <c r="J107" s="3">
        <f t="shared" si="88"/>
        <v>0.06677979123805466</v>
      </c>
      <c r="K107" s="3">
        <f t="shared" si="88"/>
        <v>0.030197180212732894</v>
      </c>
      <c r="L107" s="3">
        <f t="shared" si="88"/>
        <v>-0.0032076938568299154</v>
      </c>
      <c r="M107" s="3">
        <f t="shared" si="88"/>
        <v>-0.033012920287505104</v>
      </c>
      <c r="N107" s="3">
        <f t="shared" si="88"/>
        <v>-0.05928171968183453</v>
      </c>
      <c r="O107" s="3">
        <f t="shared" si="88"/>
        <v>-0.08234841022667871</v>
      </c>
      <c r="P107" s="3">
        <f t="shared" si="88"/>
        <v>-0.10264470482857246</v>
      </c>
      <c r="Q107" s="3">
        <f t="shared" si="88"/>
        <v>-0.12051403309937289</v>
      </c>
      <c r="R107" s="3">
        <f t="shared" si="88"/>
        <v>-0.13597117813754206</v>
      </c>
      <c r="S107" s="3">
        <f t="shared" si="88"/>
        <v>-0.1483804596249523</v>
      </c>
      <c r="T107" s="3">
        <f t="shared" si="88"/>
        <v>-0.1560669099930999</v>
      </c>
      <c r="U107" s="3">
        <f t="shared" si="88"/>
        <v>-0.15598064527755687</v>
      </c>
      <c r="V107" s="3">
        <f t="shared" si="88"/>
        <v>-0.14374027960585758</v>
      </c>
      <c r="W107" s="3">
        <f t="shared" si="88"/>
        <v>-0.11461629039909026</v>
      </c>
      <c r="X107" s="3">
        <f t="shared" si="88"/>
        <v>-0.06592070588600331</v>
      </c>
      <c r="Y107" s="3">
        <f t="shared" si="88"/>
        <v>-0.0002565154067138051</v>
      </c>
      <c r="Z107" s="3">
        <f t="shared" si="88"/>
        <v>0.0726955763164316</v>
      </c>
    </row>
    <row r="109" ht="12.75">
      <c r="A109" s="3" t="s">
        <v>246</v>
      </c>
    </row>
    <row r="110" spans="1:26" ht="12.75">
      <c r="A110" s="3" t="s">
        <v>116</v>
      </c>
      <c r="B110" s="3">
        <f aca="true" t="shared" si="89" ref="B110:Z110">($D$10*TAN(B84)-$B$10*B75+$B$11-$D$11)/(TAN(B84)-B75)</f>
        <v>11.56527121052277</v>
      </c>
      <c r="C110" s="3">
        <f t="shared" si="89"/>
        <v>11.147084276383673</v>
      </c>
      <c r="D110" s="3">
        <f t="shared" si="89"/>
        <v>10.812837249009167</v>
      </c>
      <c r="E110" s="3">
        <f t="shared" si="89"/>
        <v>10.595948945797725</v>
      </c>
      <c r="F110" s="3">
        <f t="shared" si="89"/>
        <v>10.51208399017722</v>
      </c>
      <c r="G110" s="3">
        <f t="shared" si="89"/>
        <v>10.55947184666446</v>
      </c>
      <c r="H110" s="3">
        <f t="shared" si="89"/>
        <v>10.723021329202336</v>
      </c>
      <c r="I110" s="3">
        <f t="shared" si="89"/>
        <v>10.979495733817929</v>
      </c>
      <c r="J110" s="3">
        <f t="shared" si="89"/>
        <v>11.302039925295544</v>
      </c>
      <c r="K110" s="3">
        <f t="shared" si="89"/>
        <v>11.663506738842973</v>
      </c>
      <c r="L110" s="3">
        <f t="shared" si="89"/>
        <v>12.038636549534935</v>
      </c>
      <c r="M110" s="3">
        <f t="shared" si="89"/>
        <v>12.405305151413923</v>
      </c>
      <c r="N110" s="3">
        <f t="shared" si="89"/>
        <v>12.745038810886758</v>
      </c>
      <c r="O110" s="3">
        <f t="shared" si="89"/>
        <v>13.042958600879999</v>
      </c>
      <c r="P110" s="3">
        <f t="shared" si="89"/>
        <v>13.287304039617895</v>
      </c>
      <c r="Q110" s="3">
        <f t="shared" si="89"/>
        <v>13.468694760425706</v>
      </c>
      <c r="R110" s="3">
        <f t="shared" si="89"/>
        <v>13.579309239111035</v>
      </c>
      <c r="S110" s="3">
        <f t="shared" si="89"/>
        <v>13.612193865486208</v>
      </c>
      <c r="T110" s="3">
        <f t="shared" si="89"/>
        <v>13.560975238694244</v>
      </c>
      <c r="U110" s="3">
        <f t="shared" si="89"/>
        <v>13.420333271391488</v>
      </c>
      <c r="V110" s="3">
        <f t="shared" si="89"/>
        <v>13.187645861108768</v>
      </c>
      <c r="W110" s="3">
        <f t="shared" si="89"/>
        <v>12.866062494085766</v>
      </c>
      <c r="X110" s="3">
        <f t="shared" si="89"/>
        <v>12.468615907974653</v>
      </c>
      <c r="Y110" s="3">
        <f t="shared" si="89"/>
        <v>12.021723666007787</v>
      </c>
      <c r="Z110" s="3">
        <f t="shared" si="89"/>
        <v>11.56527121052277</v>
      </c>
    </row>
    <row r="111" spans="1:26" ht="12.75">
      <c r="A111" s="3" t="s">
        <v>117</v>
      </c>
      <c r="B111" s="3">
        <f aca="true" t="shared" si="90" ref="B111:Z111">$B$11+B75*(B110-$B$10)</f>
        <v>-11.342849736317953</v>
      </c>
      <c r="C111" s="3">
        <f t="shared" si="90"/>
        <v>-11.491883930882203</v>
      </c>
      <c r="D111" s="3">
        <f t="shared" si="90"/>
        <v>-11.596246485506063</v>
      </c>
      <c r="E111" s="3">
        <f t="shared" si="90"/>
        <v>-11.657176040168798</v>
      </c>
      <c r="F111" s="3">
        <f t="shared" si="90"/>
        <v>-11.679330246783415</v>
      </c>
      <c r="G111" s="3">
        <f t="shared" si="90"/>
        <v>-11.666907668232612</v>
      </c>
      <c r="H111" s="3">
        <f t="shared" si="90"/>
        <v>-11.622118001807614</v>
      </c>
      <c r="I111" s="3">
        <f t="shared" si="90"/>
        <v>-11.545816108230916</v>
      </c>
      <c r="J111" s="3">
        <f t="shared" si="90"/>
        <v>-11.43909594885834</v>
      </c>
      <c r="K111" s="3">
        <f t="shared" si="90"/>
        <v>-11.304768582530793</v>
      </c>
      <c r="L111" s="3">
        <f t="shared" si="90"/>
        <v>-11.148191888059717</v>
      </c>
      <c r="M111" s="3">
        <f t="shared" si="90"/>
        <v>-10.977376371909884</v>
      </c>
      <c r="N111" s="3">
        <f t="shared" si="90"/>
        <v>-10.802534105766249</v>
      </c>
      <c r="O111" s="3">
        <f t="shared" si="90"/>
        <v>-10.6353094067214</v>
      </c>
      <c r="P111" s="3">
        <f t="shared" si="90"/>
        <v>-10.487898208192684</v>
      </c>
      <c r="Q111" s="3">
        <f t="shared" si="90"/>
        <v>-10.372178785554704</v>
      </c>
      <c r="R111" s="3">
        <f t="shared" si="90"/>
        <v>-10.298873924477379</v>
      </c>
      <c r="S111" s="3">
        <f t="shared" si="90"/>
        <v>-10.276670829276641</v>
      </c>
      <c r="T111" s="3">
        <f t="shared" si="90"/>
        <v>-10.31117045876383</v>
      </c>
      <c r="U111" s="3">
        <f t="shared" si="90"/>
        <v>-10.40356990968993</v>
      </c>
      <c r="V111" s="3">
        <f t="shared" si="90"/>
        <v>-10.54917132941672</v>
      </c>
      <c r="W111" s="3">
        <f t="shared" si="90"/>
        <v>-10.73621404291652</v>
      </c>
      <c r="X111" s="3">
        <f t="shared" si="90"/>
        <v>-10.94603106785327</v>
      </c>
      <c r="Y111" s="3">
        <f t="shared" si="90"/>
        <v>-11.1556397239228</v>
      </c>
      <c r="Z111" s="3">
        <f t="shared" si="90"/>
        <v>-11.342849736317953</v>
      </c>
    </row>
    <row r="112" spans="1:26" ht="12.75">
      <c r="A112" s="3" t="s">
        <v>79</v>
      </c>
      <c r="B112" s="3">
        <f aca="true" t="shared" si="91" ref="B112:Z112">((B110-$D$10)^2+(B111-$D$11)^2)-$H$10^2</f>
        <v>-1.0516032489249483E-12</v>
      </c>
      <c r="C112" s="3">
        <f t="shared" si="91"/>
        <v>1.1226575225009583E-12</v>
      </c>
      <c r="D112" s="3">
        <f t="shared" si="91"/>
        <v>9.237055564881302E-13</v>
      </c>
      <c r="E112" s="3">
        <f t="shared" si="91"/>
        <v>-1.3784529073745944E-12</v>
      </c>
      <c r="F112" s="3">
        <f t="shared" si="91"/>
        <v>1.0089706847793423E-12</v>
      </c>
      <c r="G112" s="3">
        <f t="shared" si="91"/>
        <v>2.4584778657299466E-12</v>
      </c>
      <c r="H112" s="3">
        <f t="shared" si="91"/>
        <v>9.947598300641403E-13</v>
      </c>
      <c r="I112" s="3">
        <f t="shared" si="91"/>
        <v>0</v>
      </c>
      <c r="J112" s="3">
        <f t="shared" si="91"/>
        <v>-2.8421709430404007E-13</v>
      </c>
      <c r="K112" s="3">
        <f t="shared" si="91"/>
        <v>0</v>
      </c>
      <c r="L112" s="3">
        <f t="shared" si="91"/>
        <v>1.0516032489249483E-12</v>
      </c>
      <c r="M112" s="3">
        <f t="shared" si="91"/>
        <v>0</v>
      </c>
      <c r="N112" s="3">
        <f t="shared" si="91"/>
        <v>-3.694822225952521E-13</v>
      </c>
      <c r="O112" s="3">
        <f t="shared" si="91"/>
        <v>6.252776074688882E-13</v>
      </c>
      <c r="P112" s="3">
        <f t="shared" si="91"/>
        <v>2.984279490192421E-13</v>
      </c>
      <c r="Q112" s="3">
        <f t="shared" si="91"/>
        <v>-1.9895196601282805E-13</v>
      </c>
      <c r="R112" s="3">
        <f t="shared" si="91"/>
        <v>3.410605131648481E-13</v>
      </c>
      <c r="S112" s="3">
        <f t="shared" si="91"/>
        <v>0</v>
      </c>
      <c r="T112" s="3">
        <f t="shared" si="91"/>
        <v>-9.379164112033322E-13</v>
      </c>
      <c r="U112" s="3">
        <f t="shared" si="91"/>
        <v>-4.405364961712621E-13</v>
      </c>
      <c r="V112" s="3">
        <f t="shared" si="91"/>
        <v>-1.9895196601282805E-13</v>
      </c>
      <c r="W112" s="3">
        <f t="shared" si="91"/>
        <v>0</v>
      </c>
      <c r="X112" s="3">
        <f t="shared" si="91"/>
        <v>0</v>
      </c>
      <c r="Y112" s="3">
        <f t="shared" si="91"/>
        <v>2.8421709430404007E-13</v>
      </c>
      <c r="Z112" s="3">
        <f t="shared" si="91"/>
        <v>-1.0516032489249483E-12</v>
      </c>
    </row>
    <row r="113" spans="1:26" ht="12.75">
      <c r="A113" s="3" t="s">
        <v>124</v>
      </c>
      <c r="B113" s="3">
        <f aca="true" t="shared" si="92" ref="B113:Z113">TAN(B84)</f>
        <v>-2.6205158554958925</v>
      </c>
      <c r="C113" s="3">
        <f t="shared" si="92"/>
        <v>-3.016088257347009</v>
      </c>
      <c r="D113" s="3">
        <f t="shared" si="92"/>
        <v>-3.411589664096768</v>
      </c>
      <c r="E113" s="3">
        <f t="shared" si="92"/>
        <v>-3.72009474831994</v>
      </c>
      <c r="F113" s="3">
        <f t="shared" si="92"/>
        <v>-3.8531077323177265</v>
      </c>
      <c r="G113" s="3">
        <f t="shared" si="92"/>
        <v>-3.7769150228515556</v>
      </c>
      <c r="H113" s="3">
        <f t="shared" si="92"/>
        <v>-3.5336183006051796</v>
      </c>
      <c r="I113" s="3">
        <f t="shared" si="92"/>
        <v>-3.2038361390767616</v>
      </c>
      <c r="J113" s="3">
        <f t="shared" si="92"/>
        <v>-2.8585650574814014</v>
      </c>
      <c r="K113" s="3">
        <f t="shared" si="92"/>
        <v>-2.539853000371298</v>
      </c>
      <c r="L113" s="3">
        <f t="shared" si="92"/>
        <v>-2.265168399249288</v>
      </c>
      <c r="M113" s="3">
        <f t="shared" si="92"/>
        <v>-2.037855736061442</v>
      </c>
      <c r="N113" s="3">
        <f t="shared" si="92"/>
        <v>-1.8551026570257332</v>
      </c>
      <c r="O113" s="3">
        <f t="shared" si="92"/>
        <v>-1.7123498505846417</v>
      </c>
      <c r="P113" s="3">
        <f t="shared" si="92"/>
        <v>-1.6053357523215348</v>
      </c>
      <c r="Q113" s="3">
        <f t="shared" si="92"/>
        <v>-1.5309281560455896</v>
      </c>
      <c r="R113" s="3">
        <f t="shared" si="92"/>
        <v>-1.4874375247570355</v>
      </c>
      <c r="S113" s="3">
        <f t="shared" si="92"/>
        <v>-1.4747656669838858</v>
      </c>
      <c r="T113" s="3">
        <f t="shared" si="92"/>
        <v>-1.4945526822225792</v>
      </c>
      <c r="U113" s="3">
        <f t="shared" si="92"/>
        <v>-1.5503788215466308</v>
      </c>
      <c r="V113" s="3">
        <f t="shared" si="92"/>
        <v>-1.647986689590543</v>
      </c>
      <c r="W113" s="3">
        <f t="shared" si="92"/>
        <v>-1.795335356571058</v>
      </c>
      <c r="X113" s="3">
        <f t="shared" si="92"/>
        <v>-2.001969122449808</v>
      </c>
      <c r="Y113" s="3">
        <f t="shared" si="92"/>
        <v>-2.276546198662937</v>
      </c>
      <c r="Z113" s="3">
        <f t="shared" si="92"/>
        <v>-2.6205158554958925</v>
      </c>
    </row>
    <row r="114" spans="1:26" ht="12.75">
      <c r="A114" s="3" t="s">
        <v>125</v>
      </c>
      <c r="B114" s="3">
        <f aca="true" t="shared" si="93" ref="B114:Z114">COS(B84)</f>
        <v>-0.3565271210522789</v>
      </c>
      <c r="C114" s="3">
        <f t="shared" si="93"/>
        <v>-0.31470842763836543</v>
      </c>
      <c r="D114" s="3">
        <f t="shared" si="93"/>
        <v>-0.28128372490091547</v>
      </c>
      <c r="E114" s="3">
        <f t="shared" si="93"/>
        <v>-0.2595948945797742</v>
      </c>
      <c r="F114" s="3">
        <f t="shared" si="93"/>
        <v>-0.2512083990177208</v>
      </c>
      <c r="G114" s="3">
        <f t="shared" si="93"/>
        <v>-0.25594718466644284</v>
      </c>
      <c r="H114" s="3">
        <f t="shared" si="93"/>
        <v>-0.2723021329202322</v>
      </c>
      <c r="I114" s="3">
        <f t="shared" si="93"/>
        <v>-0.2979495733817928</v>
      </c>
      <c r="J114" s="3">
        <f t="shared" si="93"/>
        <v>-0.33020399252955485</v>
      </c>
      <c r="K114" s="3">
        <f t="shared" si="93"/>
        <v>-0.36635067388429726</v>
      </c>
      <c r="L114" s="3">
        <f t="shared" si="93"/>
        <v>-0.4038636549534914</v>
      </c>
      <c r="M114" s="3">
        <f t="shared" si="93"/>
        <v>-0.4405305151413926</v>
      </c>
      <c r="N114" s="3">
        <f t="shared" si="93"/>
        <v>-0.47450388108867664</v>
      </c>
      <c r="O114" s="3">
        <f t="shared" si="93"/>
        <v>-0.5042958600879982</v>
      </c>
      <c r="P114" s="3">
        <f t="shared" si="93"/>
        <v>-0.5287304039617887</v>
      </c>
      <c r="Q114" s="3">
        <f t="shared" si="93"/>
        <v>-0.5468694760425712</v>
      </c>
      <c r="R114" s="3">
        <f t="shared" si="93"/>
        <v>-0.5579309239111027</v>
      </c>
      <c r="S114" s="3">
        <f t="shared" si="93"/>
        <v>-0.5612193865486211</v>
      </c>
      <c r="T114" s="3">
        <f t="shared" si="93"/>
        <v>-0.556097523869427</v>
      </c>
      <c r="U114" s="3">
        <f t="shared" si="93"/>
        <v>-0.54203332713915</v>
      </c>
      <c r="V114" s="3">
        <f t="shared" si="93"/>
        <v>-0.5187645861108774</v>
      </c>
      <c r="W114" s="3">
        <f t="shared" si="93"/>
        <v>-0.4866062494085766</v>
      </c>
      <c r="X114" s="3">
        <f t="shared" si="93"/>
        <v>-0.44686159079746524</v>
      </c>
      <c r="Y114" s="3">
        <f t="shared" si="93"/>
        <v>-0.4021723666007782</v>
      </c>
      <c r="Z114" s="3">
        <f t="shared" si="93"/>
        <v>-0.3565271210522789</v>
      </c>
    </row>
    <row r="115" spans="1:26" ht="12.75">
      <c r="A115" s="3" t="s">
        <v>126</v>
      </c>
      <c r="B115" s="3">
        <f aca="true" t="shared" si="94" ref="B115:Z115">COS(B47)</f>
        <v>-0.32999999999999985</v>
      </c>
      <c r="C115" s="3">
        <f t="shared" si="94"/>
        <v>-0.29493036565942216</v>
      </c>
      <c r="D115" s="3">
        <f t="shared" si="94"/>
        <v>-0.26700018367766104</v>
      </c>
      <c r="E115" s="3">
        <f t="shared" si="94"/>
        <v>-0.2489155214074836</v>
      </c>
      <c r="F115" s="3">
        <f t="shared" si="94"/>
        <v>-0.24192970973998515</v>
      </c>
      <c r="G115" s="3">
        <f t="shared" si="94"/>
        <v>-0.24587658720179703</v>
      </c>
      <c r="H115" s="3">
        <f t="shared" si="94"/>
        <v>-0.2595077602073965</v>
      </c>
      <c r="I115" s="3">
        <f t="shared" si="94"/>
        <v>-0.28091655325428627</v>
      </c>
      <c r="J115" s="3">
        <f t="shared" si="94"/>
        <v>-0.3079073167015638</v>
      </c>
      <c r="K115" s="3">
        <f t="shared" si="94"/>
        <v>-0.3382617971949211</v>
      </c>
      <c r="L115" s="3">
        <f t="shared" si="94"/>
        <v>-0.3699073452588431</v>
      </c>
      <c r="M115" s="3">
        <f t="shared" si="94"/>
        <v>-0.4010081542200654</v>
      </c>
      <c r="N115" s="3">
        <f t="shared" si="94"/>
        <v>-0.43</v>
      </c>
      <c r="O115" s="3">
        <f t="shared" si="94"/>
        <v>-0.4555844284088412</v>
      </c>
      <c r="P115" s="3">
        <f t="shared" si="94"/>
        <v>-0.4766951951196006</v>
      </c>
      <c r="Q115" s="3">
        <f t="shared" si="94"/>
        <v>-0.49244888092373323</v>
      </c>
      <c r="R115" s="3">
        <f t="shared" si="94"/>
        <v>-0.5020926832984364</v>
      </c>
      <c r="S115" s="3">
        <f t="shared" si="94"/>
        <v>-0.5049653512559654</v>
      </c>
      <c r="T115" s="3">
        <f t="shared" si="94"/>
        <v>-0.500492239792603</v>
      </c>
      <c r="U115" s="3">
        <f t="shared" si="94"/>
        <v>-0.4882415082879506</v>
      </c>
      <c r="V115" s="3">
        <f t="shared" si="94"/>
        <v>-0.4680702902600148</v>
      </c>
      <c r="W115" s="3">
        <f t="shared" si="94"/>
        <v>-0.44037380047386165</v>
      </c>
      <c r="X115" s="3">
        <f t="shared" si="94"/>
        <v>-0.40639727594389485</v>
      </c>
      <c r="Y115" s="3">
        <f t="shared" si="94"/>
        <v>-0.368477051711671</v>
      </c>
      <c r="Z115" s="3">
        <f t="shared" si="94"/>
        <v>-0.32999999999999985</v>
      </c>
    </row>
    <row r="116" spans="1:26" ht="12.75">
      <c r="A116" s="3" t="s">
        <v>127</v>
      </c>
      <c r="B116" s="3">
        <f aca="true" t="shared" si="95" ref="B116:Z116">(($D$10*B106/B114^2-$B$10*B49/B115^2)*(B113-B75))</f>
        <v>-0.21334159348798712</v>
      </c>
      <c r="C116" s="3">
        <f t="shared" si="95"/>
        <v>-0.28082258488042566</v>
      </c>
      <c r="D116" s="3">
        <f t="shared" si="95"/>
        <v>-0.275809980168269</v>
      </c>
      <c r="E116" s="3">
        <f t="shared" si="95"/>
        <v>-0.1720297467571946</v>
      </c>
      <c r="F116" s="3">
        <f t="shared" si="95"/>
        <v>-0.01957828587906826</v>
      </c>
      <c r="G116" s="3">
        <f t="shared" si="95"/>
        <v>0.1257040264312892</v>
      </c>
      <c r="H116" s="3">
        <f t="shared" si="95"/>
        <v>0.22569892104497877</v>
      </c>
      <c r="I116" s="3">
        <f t="shared" si="95"/>
        <v>0.2520637600793325</v>
      </c>
      <c r="J116" s="3">
        <f t="shared" si="95"/>
        <v>0.21785282695428454</v>
      </c>
      <c r="K116" s="3">
        <f t="shared" si="95"/>
        <v>0.16062244333239586</v>
      </c>
      <c r="L116" s="3">
        <f t="shared" si="95"/>
        <v>0.10749916548175592</v>
      </c>
      <c r="M116" s="3">
        <f t="shared" si="95"/>
        <v>0.06797128905193377</v>
      </c>
      <c r="N116" s="3">
        <f t="shared" si="95"/>
        <v>0.04160961313227009</v>
      </c>
      <c r="O116" s="3">
        <f t="shared" si="95"/>
        <v>0.024958395987189633</v>
      </c>
      <c r="P116" s="3">
        <f t="shared" si="95"/>
        <v>0.014615416560216405</v>
      </c>
      <c r="Q116" s="3">
        <f t="shared" si="95"/>
        <v>0.008035945816959711</v>
      </c>
      <c r="R116" s="3">
        <f t="shared" si="95"/>
        <v>0.0034643235264926724</v>
      </c>
      <c r="S116" s="3">
        <f t="shared" si="95"/>
        <v>-0.00037227329049160864</v>
      </c>
      <c r="T116" s="3">
        <f t="shared" si="95"/>
        <v>-0.00463135499368442</v>
      </c>
      <c r="U116" s="3">
        <f t="shared" si="95"/>
        <v>-0.010812843680956615</v>
      </c>
      <c r="V116" s="3">
        <f t="shared" si="95"/>
        <v>-0.021417768438996704</v>
      </c>
      <c r="W116" s="3">
        <f t="shared" si="95"/>
        <v>-0.04085151873613409</v>
      </c>
      <c r="X116" s="3">
        <f t="shared" si="95"/>
        <v>-0.07604740426666455</v>
      </c>
      <c r="Y116" s="3">
        <f t="shared" si="95"/>
        <v>-0.13438077307726629</v>
      </c>
      <c r="Z116" s="3">
        <f t="shared" si="95"/>
        <v>-0.21334159348798712</v>
      </c>
    </row>
    <row r="117" spans="1:26" ht="12.75">
      <c r="A117" s="3" t="s">
        <v>120</v>
      </c>
      <c r="B117" s="3">
        <f aca="true" t="shared" si="96" ref="B117:Z117">(B116-B110*(B113-B75)*(B106/B114^2-B49/B115^2))/(B113-B75)^2</f>
        <v>-1.7016398137880768</v>
      </c>
      <c r="C117" s="3">
        <f t="shared" si="96"/>
        <v>-1.4633038723841203</v>
      </c>
      <c r="D117" s="3">
        <f t="shared" si="96"/>
        <v>-1.0685201111295648</v>
      </c>
      <c r="E117" s="3">
        <f t="shared" si="96"/>
        <v>-0.5784557459314148</v>
      </c>
      <c r="F117" s="3">
        <f t="shared" si="96"/>
        <v>-0.06364204687123412</v>
      </c>
      <c r="G117" s="3">
        <f t="shared" si="96"/>
        <v>0.41570644641838195</v>
      </c>
      <c r="H117" s="3">
        <f t="shared" si="96"/>
        <v>0.8186344477673968</v>
      </c>
      <c r="I117" s="3">
        <f t="shared" si="96"/>
        <v>1.1233785830638743</v>
      </c>
      <c r="J117" s="3">
        <f t="shared" si="96"/>
        <v>1.3232585377840467</v>
      </c>
      <c r="K117" s="3">
        <f t="shared" si="96"/>
        <v>1.421986097010672</v>
      </c>
      <c r="L117" s="3">
        <f t="shared" si="96"/>
        <v>1.4296784880821203</v>
      </c>
      <c r="M117" s="3">
        <f t="shared" si="96"/>
        <v>1.359707426919497</v>
      </c>
      <c r="N117" s="3">
        <f t="shared" si="96"/>
        <v>1.2262260896064208</v>
      </c>
      <c r="O117" s="3">
        <f t="shared" si="96"/>
        <v>1.042275115732089</v>
      </c>
      <c r="P117" s="3">
        <f t="shared" si="96"/>
        <v>0.8184689917411405</v>
      </c>
      <c r="Q117" s="3">
        <f t="shared" si="96"/>
        <v>0.5623211195835508</v>
      </c>
      <c r="R117" s="3">
        <f t="shared" si="96"/>
        <v>0.278306027037132</v>
      </c>
      <c r="S117" s="3">
        <f t="shared" si="96"/>
        <v>-0.0311695353792377</v>
      </c>
      <c r="T117" s="3">
        <f t="shared" si="96"/>
        <v>-0.36360041759487166</v>
      </c>
      <c r="U117" s="3">
        <f t="shared" si="96"/>
        <v>-0.7126924204791112</v>
      </c>
      <c r="V117" s="3">
        <f t="shared" si="96"/>
        <v>-1.0631799188457938</v>
      </c>
      <c r="W117" s="3">
        <f t="shared" si="96"/>
        <v>-1.3854904150617895</v>
      </c>
      <c r="X117" s="3">
        <f t="shared" si="96"/>
        <v>-1.6339902848741414</v>
      </c>
      <c r="Y117" s="3">
        <f t="shared" si="96"/>
        <v>-1.7542627884069821</v>
      </c>
      <c r="Z117" s="3">
        <f t="shared" si="96"/>
        <v>-1.7016398137880768</v>
      </c>
    </row>
    <row r="118" spans="1:26" ht="12.75">
      <c r="A118" s="3" t="s">
        <v>121</v>
      </c>
      <c r="B118" s="3">
        <f aca="true" t="shared" si="97" ref="B118:Z118">B49*(B110-$B$10)/B115^2+B75*B117</f>
        <v>-0.6493529929304263</v>
      </c>
      <c r="C118" s="3">
        <f t="shared" si="97"/>
        <v>-0.48516613160103716</v>
      </c>
      <c r="D118" s="3">
        <f t="shared" si="97"/>
        <v>-0.31320299811398833</v>
      </c>
      <c r="E118" s="3">
        <f t="shared" si="97"/>
        <v>-0.1554948959814837</v>
      </c>
      <c r="F118" s="3">
        <f t="shared" si="97"/>
        <v>-0.016517069153674124</v>
      </c>
      <c r="G118" s="3">
        <f t="shared" si="97"/>
        <v>0.11006507795477183</v>
      </c>
      <c r="H118" s="3">
        <f t="shared" si="97"/>
        <v>0.2316703101824511</v>
      </c>
      <c r="I118" s="3">
        <f t="shared" si="97"/>
        <v>0.3506354677014025</v>
      </c>
      <c r="J118" s="3">
        <f t="shared" si="97"/>
        <v>0.462910065426291</v>
      </c>
      <c r="K118" s="3">
        <f t="shared" si="97"/>
        <v>0.5598694478786275</v>
      </c>
      <c r="L118" s="3">
        <f t="shared" si="97"/>
        <v>0.6311577048999921</v>
      </c>
      <c r="M118" s="3">
        <f t="shared" si="97"/>
        <v>0.6672245747617858</v>
      </c>
      <c r="N118" s="3">
        <f t="shared" si="97"/>
        <v>0.6610017429290869</v>
      </c>
      <c r="O118" s="3">
        <f t="shared" si="97"/>
        <v>0.6086811730536588</v>
      </c>
      <c r="P118" s="3">
        <f t="shared" si="97"/>
        <v>0.5098428727806832</v>
      </c>
      <c r="Q118" s="3">
        <f t="shared" si="97"/>
        <v>0.36730732096274465</v>
      </c>
      <c r="R118" s="3">
        <f t="shared" si="97"/>
        <v>0.18710434717760405</v>
      </c>
      <c r="S118" s="3">
        <f t="shared" si="97"/>
        <v>-0.021135246145907186</v>
      </c>
      <c r="T118" s="3">
        <f t="shared" si="97"/>
        <v>-0.2432837744161368</v>
      </c>
      <c r="U118" s="3">
        <f t="shared" si="97"/>
        <v>-0.45968921309704824</v>
      </c>
      <c r="V118" s="3">
        <f t="shared" si="97"/>
        <v>-0.6451386564960324</v>
      </c>
      <c r="W118" s="3">
        <f t="shared" si="97"/>
        <v>-0.7717167770304325</v>
      </c>
      <c r="X118" s="3">
        <f t="shared" si="97"/>
        <v>-0.8161915518830094</v>
      </c>
      <c r="Y118" s="3">
        <f t="shared" si="97"/>
        <v>-0.7705807988598119</v>
      </c>
      <c r="Z118" s="3">
        <f t="shared" si="97"/>
        <v>-0.6493529929304263</v>
      </c>
    </row>
    <row r="119" ht="12.75">
      <c r="A119" s="3" t="s">
        <v>193</v>
      </c>
    </row>
    <row r="120" spans="1:26" ht="12.75">
      <c r="A120" s="3" t="s">
        <v>122</v>
      </c>
      <c r="B120" s="23">
        <f aca="true" t="shared" si="98" ref="B120:Y120">(C117-B117)/0.26*B20</f>
        <v>0.9166766977075251</v>
      </c>
      <c r="C120" s="23">
        <f t="shared" si="98"/>
        <v>1.5183990817482904</v>
      </c>
      <c r="D120" s="23">
        <f t="shared" si="98"/>
        <v>1.8848629430698076</v>
      </c>
      <c r="E120" s="23">
        <f t="shared" si="98"/>
        <v>1.9800526886930025</v>
      </c>
      <c r="F120" s="23">
        <f t="shared" si="98"/>
        <v>1.8436480511139077</v>
      </c>
      <c r="G120" s="23">
        <f t="shared" si="98"/>
        <v>1.5497230821115955</v>
      </c>
      <c r="H120" s="23">
        <f t="shared" si="98"/>
        <v>1.172092828063375</v>
      </c>
      <c r="I120" s="23">
        <f t="shared" si="98"/>
        <v>0.7687690566160477</v>
      </c>
      <c r="J120" s="23">
        <f t="shared" si="98"/>
        <v>0.3797213816408663</v>
      </c>
      <c r="K120" s="23">
        <f t="shared" si="98"/>
        <v>0.029586119505570645</v>
      </c>
      <c r="L120" s="23">
        <f t="shared" si="98"/>
        <v>-0.2691194660100892</v>
      </c>
      <c r="M120" s="23">
        <f t="shared" si="98"/>
        <v>-0.5133897588964473</v>
      </c>
      <c r="N120" s="23">
        <f t="shared" si="98"/>
        <v>-0.7075037456705064</v>
      </c>
      <c r="O120" s="23">
        <f t="shared" si="98"/>
        <v>-0.8607927845805714</v>
      </c>
      <c r="P120" s="23">
        <f t="shared" si="98"/>
        <v>-0.9851841236830373</v>
      </c>
      <c r="Q120" s="23">
        <f t="shared" si="98"/>
        <v>-1.0923657405631493</v>
      </c>
      <c r="R120" s="23">
        <f t="shared" si="98"/>
        <v>-1.190290624678345</v>
      </c>
      <c r="S120" s="23">
        <f t="shared" si="98"/>
        <v>-1.2785803162139766</v>
      </c>
      <c r="T120" s="23">
        <f t="shared" si="98"/>
        <v>-1.3426615495547674</v>
      </c>
      <c r="U120" s="23">
        <f t="shared" si="98"/>
        <v>-1.348028839871856</v>
      </c>
      <c r="V120" s="23">
        <f t="shared" si="98"/>
        <v>-1.2396557546769067</v>
      </c>
      <c r="W120" s="23">
        <f t="shared" si="98"/>
        <v>-0.9557687300475075</v>
      </c>
      <c r="X120" s="23">
        <f t="shared" si="98"/>
        <v>-0.46258655204938726</v>
      </c>
      <c r="Y120" s="23">
        <f t="shared" si="98"/>
        <v>0.20239605622655885</v>
      </c>
      <c r="Z120" s="23">
        <f>Y120</f>
        <v>0.20239605622655885</v>
      </c>
    </row>
    <row r="121" spans="1:26" ht="12.75">
      <c r="A121" s="3" t="s">
        <v>123</v>
      </c>
      <c r="B121" s="23">
        <f aca="true" t="shared" si="99" ref="B121:Y121">(C118-B118)/0.26*B20</f>
        <v>0.631487928189958</v>
      </c>
      <c r="C121" s="23">
        <f t="shared" si="99"/>
        <v>0.6613966672578802</v>
      </c>
      <c r="D121" s="23">
        <f t="shared" si="99"/>
        <v>0.6065696235865563</v>
      </c>
      <c r="E121" s="23">
        <f t="shared" si="99"/>
        <v>0.5345301031838829</v>
      </c>
      <c r="F121" s="23">
        <f t="shared" si="99"/>
        <v>0.48685441195556134</v>
      </c>
      <c r="G121" s="23">
        <f t="shared" si="99"/>
        <v>0.46771243164492027</v>
      </c>
      <c r="H121" s="23">
        <f t="shared" si="99"/>
        <v>0.45755829814981314</v>
      </c>
      <c r="I121" s="23">
        <f t="shared" si="99"/>
        <v>0.4318253758649556</v>
      </c>
      <c r="J121" s="23">
        <f t="shared" si="99"/>
        <v>0.3729207017397557</v>
      </c>
      <c r="K121" s="23">
        <f t="shared" si="99"/>
        <v>0.2741856039283256</v>
      </c>
      <c r="L121" s="23">
        <f t="shared" si="99"/>
        <v>0.13871873023766784</v>
      </c>
      <c r="M121" s="23">
        <f t="shared" si="99"/>
        <v>-0.02393396858730344</v>
      </c>
      <c r="N121" s="23">
        <f t="shared" si="99"/>
        <v>-0.20123296105933886</v>
      </c>
      <c r="O121" s="23">
        <f t="shared" si="99"/>
        <v>-0.38014730874221375</v>
      </c>
      <c r="P121" s="23">
        <f t="shared" si="99"/>
        <v>-0.5482136608382251</v>
      </c>
      <c r="Q121" s="23">
        <f t="shared" si="99"/>
        <v>-0.6930883607120792</v>
      </c>
      <c r="R121" s="23">
        <f t="shared" si="99"/>
        <v>-0.8009215127827354</v>
      </c>
      <c r="S121" s="23">
        <f t="shared" si="99"/>
        <v>-0.8544174164239601</v>
      </c>
      <c r="T121" s="23">
        <f t="shared" si="99"/>
        <v>-0.8323286103111979</v>
      </c>
      <c r="U121" s="23">
        <f t="shared" si="99"/>
        <v>-0.7132670899960929</v>
      </c>
      <c r="V121" s="23">
        <f t="shared" si="99"/>
        <v>-0.48683892513230803</v>
      </c>
      <c r="W121" s="23">
        <f t="shared" si="99"/>
        <v>-0.17105682635606498</v>
      </c>
      <c r="X121" s="23">
        <f t="shared" si="99"/>
        <v>0.17542597316614425</v>
      </c>
      <c r="Y121" s="23">
        <f t="shared" si="99"/>
        <v>0.4662607920360986</v>
      </c>
      <c r="Z121" s="23">
        <f>Y121</f>
        <v>0.4662607920360986</v>
      </c>
    </row>
    <row r="122" spans="1:256" ht="12.75">
      <c r="A122" s="3" t="s">
        <v>112</v>
      </c>
      <c r="B122" s="13">
        <f aca="true" t="shared" si="100" ref="B122:Z122">SQRT((B110-$B$10)^2+(B111-$B$11)^2)</f>
        <v>12.015973365220523</v>
      </c>
      <c r="C122" s="13">
        <f t="shared" si="100"/>
        <v>12.026853418273497</v>
      </c>
      <c r="D122" s="13">
        <f t="shared" si="100"/>
        <v>12.033090032956311</v>
      </c>
      <c r="E122" s="13">
        <f t="shared" si="100"/>
        <v>12.036006950700552</v>
      </c>
      <c r="F122" s="13">
        <f t="shared" si="100"/>
        <v>12.036901103659382</v>
      </c>
      <c r="G122" s="13">
        <f t="shared" si="100"/>
        <v>12.036411763904743</v>
      </c>
      <c r="H122" s="13">
        <f t="shared" si="100"/>
        <v>12.034404392016803</v>
      </c>
      <c r="I122" s="13">
        <f t="shared" si="100"/>
        <v>12.030247753890112</v>
      </c>
      <c r="J122" s="13">
        <f t="shared" si="100"/>
        <v>12.023228174482488</v>
      </c>
      <c r="K122" s="13">
        <f t="shared" si="100"/>
        <v>12.012904716229023</v>
      </c>
      <c r="L122" s="13">
        <f t="shared" si="100"/>
        <v>11.999319847052494</v>
      </c>
      <c r="M122" s="13">
        <f t="shared" si="100"/>
        <v>11.983060944882597</v>
      </c>
      <c r="N122" s="13">
        <f t="shared" si="100"/>
        <v>11.965206536945947</v>
      </c>
      <c r="O122" s="13">
        <f t="shared" si="100"/>
        <v>11.947200697552136</v>
      </c>
      <c r="P122" s="13">
        <f t="shared" si="100"/>
        <v>11.93069302532193</v>
      </c>
      <c r="Q122" s="13">
        <f t="shared" si="100"/>
        <v>11.917368457447273</v>
      </c>
      <c r="R122" s="13">
        <f t="shared" si="100"/>
        <v>11.908775885421585</v>
      </c>
      <c r="S122" s="13">
        <f t="shared" si="100"/>
        <v>11.906151284503967</v>
      </c>
      <c r="T122" s="13">
        <f t="shared" si="100"/>
        <v>11.91022510391847</v>
      </c>
      <c r="U122" s="13">
        <f t="shared" si="100"/>
        <v>11.921012803276092</v>
      </c>
      <c r="V122" s="13">
        <f t="shared" si="100"/>
        <v>11.93762128761646</v>
      </c>
      <c r="W122" s="13">
        <f t="shared" si="100"/>
        <v>11.95816483273812</v>
      </c>
      <c r="X122" s="13">
        <f t="shared" si="100"/>
        <v>11.979942278566822</v>
      </c>
      <c r="Y122" s="13">
        <f t="shared" si="100"/>
        <v>11.999997409520459</v>
      </c>
      <c r="Z122" s="13">
        <f t="shared" si="100"/>
        <v>12.015973365220523</v>
      </c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2.75">
      <c r="A123" s="3" t="s">
        <v>118</v>
      </c>
      <c r="B123" s="13">
        <f aca="true" t="shared" si="101" ref="B123:Z123">B122-11.7</f>
        <v>0.31597336522052366</v>
      </c>
      <c r="C123" s="13">
        <f t="shared" si="101"/>
        <v>0.32685341827349745</v>
      </c>
      <c r="D123" s="13">
        <f t="shared" si="101"/>
        <v>0.3330900329563118</v>
      </c>
      <c r="E123" s="13">
        <f t="shared" si="101"/>
        <v>0.3360069507005523</v>
      </c>
      <c r="F123" s="13">
        <f t="shared" si="101"/>
        <v>0.33690110365938253</v>
      </c>
      <c r="G123" s="13">
        <f t="shared" si="101"/>
        <v>0.3364117639047439</v>
      </c>
      <c r="H123" s="13">
        <f t="shared" si="101"/>
        <v>0.33440439201680405</v>
      </c>
      <c r="I123" s="13">
        <f t="shared" si="101"/>
        <v>0.33024775389011296</v>
      </c>
      <c r="J123" s="13">
        <f t="shared" si="101"/>
        <v>0.3232281744824892</v>
      </c>
      <c r="K123" s="13">
        <f t="shared" si="101"/>
        <v>0.31290471622902416</v>
      </c>
      <c r="L123" s="13">
        <f t="shared" si="101"/>
        <v>0.2993198470524945</v>
      </c>
      <c r="M123" s="13">
        <f t="shared" si="101"/>
        <v>0.2830609448825978</v>
      </c>
      <c r="N123" s="13">
        <f t="shared" si="101"/>
        <v>0.2652065369459482</v>
      </c>
      <c r="O123" s="13">
        <f t="shared" si="101"/>
        <v>0.24720069755213636</v>
      </c>
      <c r="P123" s="13">
        <f t="shared" si="101"/>
        <v>0.23069302532192992</v>
      </c>
      <c r="Q123" s="13">
        <f t="shared" si="101"/>
        <v>0.2173684574472734</v>
      </c>
      <c r="R123" s="13">
        <f t="shared" si="101"/>
        <v>0.20877588542158598</v>
      </c>
      <c r="S123" s="13">
        <f t="shared" si="101"/>
        <v>0.20615128450396725</v>
      </c>
      <c r="T123" s="13">
        <f t="shared" si="101"/>
        <v>0.2102251039184715</v>
      </c>
      <c r="U123" s="13">
        <f t="shared" si="101"/>
        <v>0.22101280327609274</v>
      </c>
      <c r="V123" s="13">
        <f t="shared" si="101"/>
        <v>0.23762128761646117</v>
      </c>
      <c r="W123" s="13">
        <f t="shared" si="101"/>
        <v>0.25816483273812096</v>
      </c>
      <c r="X123" s="13">
        <f t="shared" si="101"/>
        <v>0.2799422785668231</v>
      </c>
      <c r="Y123" s="13">
        <f t="shared" si="101"/>
        <v>0.2999974095204596</v>
      </c>
      <c r="Z123" s="13">
        <f t="shared" si="101"/>
        <v>0.31597336522052366</v>
      </c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2.75">
      <c r="A124" s="3" t="s">
        <v>119</v>
      </c>
      <c r="B124" s="13">
        <f aca="true" t="shared" si="102" ref="B124:Y124">(C122-B122)/0.26*B20</f>
        <v>0.041846357896053045</v>
      </c>
      <c r="C124" s="13">
        <f t="shared" si="102"/>
        <v>0.0239869795492859</v>
      </c>
      <c r="D124" s="13">
        <f t="shared" si="102"/>
        <v>0.011218914400925081</v>
      </c>
      <c r="E124" s="13">
        <f t="shared" si="102"/>
        <v>0.003439049841654688</v>
      </c>
      <c r="F124" s="13">
        <f t="shared" si="102"/>
        <v>-0.0018820759793792574</v>
      </c>
      <c r="G124" s="13">
        <f t="shared" si="102"/>
        <v>-0.007720661107461032</v>
      </c>
      <c r="H124" s="13">
        <f t="shared" si="102"/>
        <v>-0.015987069718042663</v>
      </c>
      <c r="I124" s="13">
        <f t="shared" si="102"/>
        <v>-0.026998382337014484</v>
      </c>
      <c r="J124" s="13">
        <f t="shared" si="102"/>
        <v>-0.03970560866717321</v>
      </c>
      <c r="K124" s="13">
        <f t="shared" si="102"/>
        <v>-0.052249496832806455</v>
      </c>
      <c r="L124" s="13">
        <f t="shared" si="102"/>
        <v>-0.06253423911498719</v>
      </c>
      <c r="M124" s="13">
        <f t="shared" si="102"/>
        <v>-0.06867079975634464</v>
      </c>
      <c r="N124" s="13">
        <f t="shared" si="102"/>
        <v>-0.06925322843773785</v>
      </c>
      <c r="O124" s="13">
        <f t="shared" si="102"/>
        <v>-0.06349104703925552</v>
      </c>
      <c r="P124" s="13">
        <f t="shared" si="102"/>
        <v>-0.051248337979448166</v>
      </c>
      <c r="Q124" s="13">
        <f t="shared" si="102"/>
        <v>-0.033048353944951606</v>
      </c>
      <c r="R124" s="13">
        <f t="shared" si="102"/>
        <v>-0.010094618913918213</v>
      </c>
      <c r="S124" s="13">
        <f t="shared" si="102"/>
        <v>0.0156685362096317</v>
      </c>
      <c r="T124" s="13">
        <f t="shared" si="102"/>
        <v>0.04149115137546634</v>
      </c>
      <c r="U124" s="13">
        <f t="shared" si="102"/>
        <v>0.06387878592449397</v>
      </c>
      <c r="V124" s="13">
        <f t="shared" si="102"/>
        <v>0.07901363508330687</v>
      </c>
      <c r="W124" s="13">
        <f t="shared" si="102"/>
        <v>0.08375940703346967</v>
      </c>
      <c r="X124" s="13">
        <f t="shared" si="102"/>
        <v>0.07713511905244821</v>
      </c>
      <c r="Y124" s="13">
        <f t="shared" si="102"/>
        <v>0.0614459834617848</v>
      </c>
      <c r="Z124" s="13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2.75">
      <c r="A125" s="3" t="s">
        <v>113</v>
      </c>
      <c r="B125" s="13">
        <f aca="true" t="shared" si="103" ref="B125:Z125">((B110-$B$10)*B117+(B111-$B$1)*B118)/B122</f>
        <v>0.05143570492040845</v>
      </c>
      <c r="C125" s="13">
        <f t="shared" si="103"/>
        <v>0.032012588900784525</v>
      </c>
      <c r="D125" s="13">
        <f t="shared" si="103"/>
        <v>0.016537560280177506</v>
      </c>
      <c r="E125" s="13">
        <f t="shared" si="103"/>
        <v>0.006614111633210619</v>
      </c>
      <c r="F125" s="13">
        <f t="shared" si="103"/>
        <v>0.0006295075031053252</v>
      </c>
      <c r="G125" s="13">
        <f t="shared" si="103"/>
        <v>-0.004473723431803711</v>
      </c>
      <c r="H125" s="13">
        <f t="shared" si="103"/>
        <v>-0.01129153025209998</v>
      </c>
      <c r="I125" s="13">
        <f t="shared" si="103"/>
        <v>-0.02094050823647247</v>
      </c>
      <c r="J125" s="13">
        <f t="shared" si="103"/>
        <v>-0.03297922238392166</v>
      </c>
      <c r="K125" s="13">
        <f t="shared" si="103"/>
        <v>-0.04586271763306172</v>
      </c>
      <c r="L125" s="13">
        <f t="shared" si="103"/>
        <v>-0.05754026256220976</v>
      </c>
      <c r="M125" s="13">
        <f t="shared" si="103"/>
        <v>-0.0659736424935091</v>
      </c>
      <c r="N125" s="13">
        <f t="shared" si="103"/>
        <v>-0.0694942496352174</v>
      </c>
      <c r="O125" s="13">
        <f t="shared" si="103"/>
        <v>-0.06699915068628812</v>
      </c>
      <c r="P125" s="13">
        <f t="shared" si="103"/>
        <v>-0.058026650035803984</v>
      </c>
      <c r="Q125" s="13">
        <f t="shared" si="103"/>
        <v>-0.04276835074051131</v>
      </c>
      <c r="R125" s="13">
        <f t="shared" si="103"/>
        <v>-0.022075004691472833</v>
      </c>
      <c r="S125" s="13">
        <f t="shared" si="103"/>
        <v>0.0025031328283982354</v>
      </c>
      <c r="T125" s="13">
        <f t="shared" si="103"/>
        <v>0.02864155621056106</v>
      </c>
      <c r="U125" s="13">
        <f t="shared" si="103"/>
        <v>0.05320868859633076</v>
      </c>
      <c r="V125" s="13">
        <f t="shared" si="103"/>
        <v>0.07246044455699292</v>
      </c>
      <c r="W125" s="13">
        <f t="shared" si="103"/>
        <v>0.08272484966321422</v>
      </c>
      <c r="X125" s="13">
        <f t="shared" si="103"/>
        <v>0.08170214572466264</v>
      </c>
      <c r="Y125" s="13">
        <f t="shared" si="103"/>
        <v>0.06995472196441613</v>
      </c>
      <c r="Z125" s="13">
        <f t="shared" si="103"/>
        <v>0.05143570492040845</v>
      </c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6" ht="12.75">
      <c r="A126" s="3" t="s">
        <v>194</v>
      </c>
      <c r="B126" s="3">
        <f aca="true" t="shared" si="104" ref="B126:Z126">-B125*((B110-$B$10)*B117+(B111-$B$1)*B118)/(B122^2)+((B110-$B$10)*B120+(B111-$B$1)*B121)/B122</f>
        <v>-0.2938294289949573</v>
      </c>
      <c r="C126" s="3">
        <f t="shared" si="104"/>
        <v>-0.18424012940379958</v>
      </c>
      <c r="D126" s="3">
        <f t="shared" si="104"/>
        <v>-0.08131298620544342</v>
      </c>
      <c r="E126" s="3">
        <f t="shared" si="104"/>
        <v>-0.024843662351462528</v>
      </c>
      <c r="F126" s="3">
        <f t="shared" si="104"/>
        <v>-0.026358601745555186</v>
      </c>
      <c r="G126" s="3">
        <f t="shared" si="104"/>
        <v>-0.07231523438422742</v>
      </c>
      <c r="H126" s="3">
        <f t="shared" si="104"/>
        <v>-0.13772622862094627</v>
      </c>
      <c r="I126" s="3">
        <f t="shared" si="104"/>
        <v>-0.19851321329540117</v>
      </c>
      <c r="J126" s="3">
        <f t="shared" si="104"/>
        <v>-0.2379743244310489</v>
      </c>
      <c r="K126" s="3">
        <f t="shared" si="104"/>
        <v>-0.24819016419275122</v>
      </c>
      <c r="L126" s="3">
        <f t="shared" si="104"/>
        <v>-0.22870441308146772</v>
      </c>
      <c r="M126" s="3">
        <f t="shared" si="104"/>
        <v>-0.18431140453299702</v>
      </c>
      <c r="N126" s="3">
        <f t="shared" si="104"/>
        <v>-0.12295130480735787</v>
      </c>
      <c r="O126" s="3">
        <f t="shared" si="104"/>
        <v>-0.054135202410015154</v>
      </c>
      <c r="P126" s="3">
        <f t="shared" si="104"/>
        <v>0.012002683532608619</v>
      </c>
      <c r="Q126" s="3">
        <f t="shared" si="104"/>
        <v>0.0651357020912673</v>
      </c>
      <c r="R126" s="3">
        <f t="shared" si="104"/>
        <v>0.09497085672231102</v>
      </c>
      <c r="S126" s="3">
        <f t="shared" si="104"/>
        <v>0.09184223464942606</v>
      </c>
      <c r="T126" s="3">
        <f t="shared" si="104"/>
        <v>0.04852045901715767</v>
      </c>
      <c r="U126" s="3">
        <f t="shared" si="104"/>
        <v>-0.03592683306827952</v>
      </c>
      <c r="V126" s="3">
        <f t="shared" si="104"/>
        <v>-0.15047056599617906</v>
      </c>
      <c r="W126" s="3">
        <f t="shared" si="104"/>
        <v>-0.2678904837508189</v>
      </c>
      <c r="X126" s="3">
        <f t="shared" si="104"/>
        <v>-0.3488372098921131</v>
      </c>
      <c r="Y126" s="3">
        <f t="shared" si="104"/>
        <v>-0.3592827146218026</v>
      </c>
      <c r="Z126" s="3">
        <f t="shared" si="104"/>
        <v>-0.3735707747036786</v>
      </c>
    </row>
    <row r="127" spans="1:26" ht="12.75">
      <c r="A127" s="3" t="s">
        <v>114</v>
      </c>
      <c r="B127" s="3">
        <f aca="true" t="shared" si="105" ref="B127:Z127">B126+(B117^2+B118^2)/B122</f>
        <v>-0.01776046109112045</v>
      </c>
      <c r="C127" s="3">
        <f t="shared" si="105"/>
        <v>0.01337135845020751</v>
      </c>
      <c r="D127" s="3">
        <f t="shared" si="105"/>
        <v>0.021722172886715768</v>
      </c>
      <c r="E127" s="3">
        <f t="shared" si="105"/>
        <v>0.004966034016025751</v>
      </c>
      <c r="F127" s="3">
        <f t="shared" si="105"/>
        <v>-0.02599944587427588</v>
      </c>
      <c r="G127" s="3">
        <f t="shared" si="105"/>
        <v>-0.05695133901355284</v>
      </c>
      <c r="H127" s="3">
        <f t="shared" si="105"/>
        <v>-0.07757921443455004</v>
      </c>
      <c r="I127" s="3">
        <f t="shared" si="105"/>
        <v>-0.0833930012740861</v>
      </c>
      <c r="J127" s="3">
        <f t="shared" si="105"/>
        <v>-0.07451582077706351</v>
      </c>
      <c r="K127" s="3">
        <f t="shared" si="105"/>
        <v>-0.05377438267037013</v>
      </c>
      <c r="L127" s="3">
        <f t="shared" si="105"/>
        <v>-0.02516449091335099</v>
      </c>
      <c r="M127" s="3">
        <f t="shared" si="105"/>
        <v>0.007124901310523041</v>
      </c>
      <c r="N127" s="3">
        <f t="shared" si="105"/>
        <v>0.03923174828033753</v>
      </c>
      <c r="O127" s="3">
        <f t="shared" si="105"/>
        <v>0.06780383788775166</v>
      </c>
      <c r="P127" s="3">
        <f t="shared" si="105"/>
        <v>0.08993874670962002</v>
      </c>
      <c r="Q127" s="3">
        <f t="shared" si="105"/>
        <v>0.10298967221674563</v>
      </c>
      <c r="R127" s="3">
        <f t="shared" si="105"/>
        <v>0.10441450420547708</v>
      </c>
      <c r="S127" s="3">
        <f t="shared" si="105"/>
        <v>0.09196135278689266</v>
      </c>
      <c r="T127" s="3">
        <f t="shared" si="105"/>
        <v>0.06459003426862447</v>
      </c>
      <c r="U127" s="3">
        <f t="shared" si="105"/>
        <v>0.02440735755086798</v>
      </c>
      <c r="V127" s="3">
        <f t="shared" si="105"/>
        <v>-0.020917501052932802</v>
      </c>
      <c r="W127" s="3">
        <f t="shared" si="105"/>
        <v>-0.057563020518952235</v>
      </c>
      <c r="X127" s="3">
        <f t="shared" si="105"/>
        <v>-0.07036400669506271</v>
      </c>
      <c r="Y127" s="3">
        <f t="shared" si="105"/>
        <v>-0.05334659038162454</v>
      </c>
      <c r="Z127" s="3">
        <f t="shared" si="105"/>
        <v>-0.09750180679984177</v>
      </c>
    </row>
    <row r="128" spans="1:25" ht="12.75">
      <c r="A128" s="3" t="s">
        <v>193</v>
      </c>
      <c r="B128" s="3">
        <f aca="true" t="shared" si="106" ref="B128:Y128">(C125-B125)/0.26*B20</f>
        <v>-0.07470429238316893</v>
      </c>
      <c r="C128" s="3">
        <f t="shared" si="106"/>
        <v>-0.05951934084848853</v>
      </c>
      <c r="D128" s="3">
        <f t="shared" si="106"/>
        <v>-0.038167110180641874</v>
      </c>
      <c r="E128" s="3">
        <f t="shared" si="106"/>
        <v>-0.023017708192712667</v>
      </c>
      <c r="F128" s="3">
        <f t="shared" si="106"/>
        <v>-0.019627811288111675</v>
      </c>
      <c r="G128" s="3">
        <f t="shared" si="106"/>
        <v>-0.026222333924216423</v>
      </c>
      <c r="H128" s="3">
        <f t="shared" si="106"/>
        <v>-0.037111453786048035</v>
      </c>
      <c r="I128" s="3">
        <f t="shared" si="106"/>
        <v>-0.046302746720958424</v>
      </c>
      <c r="J128" s="3">
        <f t="shared" si="106"/>
        <v>-0.04955190480438484</v>
      </c>
      <c r="K128" s="3">
        <f t="shared" si="106"/>
        <v>-0.04491363434287708</v>
      </c>
      <c r="L128" s="3">
        <f t="shared" si="106"/>
        <v>-0.03243607665884359</v>
      </c>
      <c r="M128" s="3">
        <f t="shared" si="106"/>
        <v>-0.013540796698878102</v>
      </c>
      <c r="N128" s="3">
        <f t="shared" si="106"/>
        <v>0.009596534418958783</v>
      </c>
      <c r="O128" s="3">
        <f t="shared" si="106"/>
        <v>0.03450961788647743</v>
      </c>
      <c r="P128" s="3">
        <f t="shared" si="106"/>
        <v>0.05868576652035644</v>
      </c>
      <c r="Q128" s="3">
        <f t="shared" si="106"/>
        <v>0.07958979249630183</v>
      </c>
      <c r="R128" s="3">
        <f t="shared" si="106"/>
        <v>0.09453129815335026</v>
      </c>
      <c r="S128" s="3">
        <f t="shared" si="106"/>
        <v>0.10053239762370317</v>
      </c>
      <c r="T128" s="3">
        <f t="shared" si="106"/>
        <v>0.09448897071449884</v>
      </c>
      <c r="U128" s="3">
        <f t="shared" si="106"/>
        <v>0.07404521523331602</v>
      </c>
      <c r="V128" s="3">
        <f t="shared" si="106"/>
        <v>0.03947848117777423</v>
      </c>
      <c r="W128" s="3">
        <f t="shared" si="106"/>
        <v>-0.003933476686736859</v>
      </c>
      <c r="X128" s="3">
        <f t="shared" si="106"/>
        <v>-0.045182399077871194</v>
      </c>
      <c r="Y128" s="3">
        <f t="shared" si="106"/>
        <v>-0.07122698863079877</v>
      </c>
    </row>
    <row r="130" ht="12.75">
      <c r="A130" s="3" t="s">
        <v>81</v>
      </c>
    </row>
    <row r="131" spans="1:26" ht="12.75">
      <c r="A131" s="3" t="s">
        <v>32</v>
      </c>
      <c r="B131" s="3">
        <f aca="true" t="shared" si="107" ref="B131:Z131">B66+($H$6-$F$3)*COS(B47-$B$47)-($H$7-$F$4)*SIN(B47-$B$47)</f>
        <v>2.5</v>
      </c>
      <c r="C131" s="3">
        <f t="shared" si="107"/>
        <v>2.5034756511992518</v>
      </c>
      <c r="D131" s="3">
        <f t="shared" si="107"/>
        <v>2.511112083017037</v>
      </c>
      <c r="E131" s="3">
        <f t="shared" si="107"/>
        <v>2.5183016400981675</v>
      </c>
      <c r="F131" s="3">
        <f t="shared" si="107"/>
        <v>2.521544291815303</v>
      </c>
      <c r="G131" s="3">
        <f t="shared" si="107"/>
        <v>2.51968054711642</v>
      </c>
      <c r="H131" s="3">
        <f t="shared" si="107"/>
        <v>2.5138787763846846</v>
      </c>
      <c r="I131" s="3">
        <f t="shared" si="107"/>
        <v>2.5067760820939053</v>
      </c>
      <c r="J131" s="3">
        <f t="shared" si="107"/>
        <v>2.5013855991093354</v>
      </c>
      <c r="K131" s="3">
        <f t="shared" si="107"/>
        <v>2.5001959309226804</v>
      </c>
      <c r="L131" s="3">
        <f t="shared" si="107"/>
        <v>2.5046281795389906</v>
      </c>
      <c r="M131" s="3">
        <f t="shared" si="107"/>
        <v>2.5148433659050973</v>
      </c>
      <c r="N131" s="3">
        <f t="shared" si="107"/>
        <v>2.5298184014690643</v>
      </c>
      <c r="O131" s="3">
        <f t="shared" si="107"/>
        <v>2.5475948205885803</v>
      </c>
      <c r="P131" s="3">
        <f t="shared" si="107"/>
        <v>2.5656193658860937</v>
      </c>
      <c r="Q131" s="3">
        <f t="shared" si="107"/>
        <v>2.581121681358266</v>
      </c>
      <c r="R131" s="3">
        <f t="shared" si="107"/>
        <v>2.591502475709631</v>
      </c>
      <c r="S131" s="3">
        <f t="shared" si="107"/>
        <v>2.5947278915514502</v>
      </c>
      <c r="T131" s="3">
        <f t="shared" si="107"/>
        <v>2.589732172568295</v>
      </c>
      <c r="U131" s="3">
        <f t="shared" si="107"/>
        <v>2.576806321422793</v>
      </c>
      <c r="V131" s="3">
        <f t="shared" si="107"/>
        <v>2.5578805433829253</v>
      </c>
      <c r="W131" s="3">
        <f t="shared" si="107"/>
        <v>2.5364999687806318</v>
      </c>
      <c r="X131" s="3">
        <f t="shared" si="107"/>
        <v>2.5172219143957237</v>
      </c>
      <c r="Y131" s="3">
        <f t="shared" si="107"/>
        <v>2.50429990271651</v>
      </c>
      <c r="Z131" s="3">
        <f t="shared" si="107"/>
        <v>2.5</v>
      </c>
    </row>
    <row r="132" spans="1:26" ht="12.75">
      <c r="A132" s="3" t="s">
        <v>33</v>
      </c>
      <c r="B132" s="3">
        <f aca="true" t="shared" si="108" ref="B132:Z132">B67+($H$6-$F$3)*SIN(B47-$B$47)+($H$7-$F$4)*COS(B47-$B$47)</f>
        <v>0</v>
      </c>
      <c r="C132" s="3">
        <f t="shared" si="108"/>
        <v>0.18825398290900885</v>
      </c>
      <c r="D132" s="3">
        <f t="shared" si="108"/>
        <v>0.33648145325531686</v>
      </c>
      <c r="E132" s="3">
        <f t="shared" si="108"/>
        <v>0.43167323170545835</v>
      </c>
      <c r="F132" s="3">
        <f t="shared" si="108"/>
        <v>0.4682815606088564</v>
      </c>
      <c r="G132" s="3">
        <f t="shared" si="108"/>
        <v>0.4476094912450801</v>
      </c>
      <c r="H132" s="3">
        <f t="shared" si="108"/>
        <v>0.3759932162816888</v>
      </c>
      <c r="I132" s="3">
        <f t="shared" si="108"/>
        <v>0.2628119519148395</v>
      </c>
      <c r="J132" s="3">
        <f t="shared" si="108"/>
        <v>0.11887468624700759</v>
      </c>
      <c r="K132" s="3">
        <f t="shared" si="108"/>
        <v>-0.04470410520760382</v>
      </c>
      <c r="L132" s="3">
        <f t="shared" si="108"/>
        <v>-0.2172234132221007</v>
      </c>
      <c r="M132" s="3">
        <f t="shared" si="108"/>
        <v>-0.3888213043553428</v>
      </c>
      <c r="N132" s="3">
        <f t="shared" si="108"/>
        <v>-0.5506891663346014</v>
      </c>
      <c r="O132" s="3">
        <f t="shared" si="108"/>
        <v>-0.6951272567355282</v>
      </c>
      <c r="P132" s="3">
        <f t="shared" si="108"/>
        <v>-0.815482452820941</v>
      </c>
      <c r="Q132" s="3">
        <f t="shared" si="108"/>
        <v>-0.9060134781932998</v>
      </c>
      <c r="R132" s="3">
        <f t="shared" si="108"/>
        <v>-0.9617445342590951</v>
      </c>
      <c r="S132" s="3">
        <f t="shared" si="108"/>
        <v>-0.9783921097325976</v>
      </c>
      <c r="T132" s="3">
        <f t="shared" si="108"/>
        <v>-0.9524790272771266</v>
      </c>
      <c r="U132" s="3">
        <f t="shared" si="108"/>
        <v>-0.8817739321969018</v>
      </c>
      <c r="V132" s="3">
        <f t="shared" si="108"/>
        <v>-0.7661797342683592</v>
      </c>
      <c r="W132" s="3">
        <f t="shared" si="108"/>
        <v>-0.6090709596109924</v>
      </c>
      <c r="X132" s="3">
        <f t="shared" si="108"/>
        <v>-0.41876835183777494</v>
      </c>
      <c r="Y132" s="3">
        <f t="shared" si="108"/>
        <v>-0.20938127553587904</v>
      </c>
      <c r="Z132" s="3">
        <f t="shared" si="108"/>
        <v>0</v>
      </c>
    </row>
    <row r="133" spans="1:26" ht="12.75">
      <c r="A133" s="3" t="s">
        <v>78</v>
      </c>
      <c r="B133" s="3">
        <f aca="true" t="shared" si="109" ref="B133:Z133">B68-B49*(B132-B67)</f>
        <v>0</v>
      </c>
      <c r="C133" s="3">
        <f t="shared" si="109"/>
        <v>0.024125737861707908</v>
      </c>
      <c r="D133" s="3">
        <f t="shared" si="109"/>
        <v>0.031132741510557338</v>
      </c>
      <c r="E133" s="3">
        <f t="shared" si="109"/>
        <v>0.02148157905354464</v>
      </c>
      <c r="F133" s="3">
        <f t="shared" si="109"/>
        <v>0.0025578277240458844</v>
      </c>
      <c r="G133" s="3">
        <f t="shared" si="109"/>
        <v>-0.015991085170569908</v>
      </c>
      <c r="H133" s="3">
        <f t="shared" si="109"/>
        <v>-0.02657886877294624</v>
      </c>
      <c r="I133" s="3">
        <f t="shared" si="109"/>
        <v>-0.02570483679821567</v>
      </c>
      <c r="J133" s="3">
        <f t="shared" si="109"/>
        <v>-0.013856782251681077</v>
      </c>
      <c r="K133" s="3">
        <f t="shared" si="109"/>
        <v>0.005684516003882534</v>
      </c>
      <c r="L133" s="3">
        <f t="shared" si="109"/>
        <v>0.028272131497348196</v>
      </c>
      <c r="M133" s="3">
        <f t="shared" si="109"/>
        <v>0.04909823998346785</v>
      </c>
      <c r="N133" s="3">
        <f t="shared" si="109"/>
        <v>0.06403362399239554</v>
      </c>
      <c r="O133" s="3">
        <f t="shared" si="109"/>
        <v>0.07011848154001155</v>
      </c>
      <c r="P133" s="3">
        <f t="shared" si="109"/>
        <v>0.06579051092727917</v>
      </c>
      <c r="Q133" s="3">
        <f t="shared" si="109"/>
        <v>0.05095865385511972</v>
      </c>
      <c r="R133" s="3">
        <f t="shared" si="109"/>
        <v>0.027024215335824886</v>
      </c>
      <c r="S133" s="3">
        <f t="shared" si="109"/>
        <v>-0.003087839542727344</v>
      </c>
      <c r="T133" s="3">
        <f t="shared" si="109"/>
        <v>-0.03491121040488071</v>
      </c>
      <c r="U133" s="3">
        <f t="shared" si="109"/>
        <v>-0.06260744491280834</v>
      </c>
      <c r="V133" s="3">
        <f t="shared" si="109"/>
        <v>-0.0796814345612975</v>
      </c>
      <c r="W133" s="3">
        <f t="shared" si="109"/>
        <v>-0.08066627032507845</v>
      </c>
      <c r="X133" s="3">
        <f t="shared" si="109"/>
        <v>-0.06378275390372146</v>
      </c>
      <c r="Y133" s="3">
        <f t="shared" si="109"/>
        <v>-0.03340973264125835</v>
      </c>
      <c r="Z133" s="3">
        <f t="shared" si="109"/>
        <v>0</v>
      </c>
    </row>
    <row r="134" spans="1:26" ht="12.75">
      <c r="A134" s="3" t="s">
        <v>77</v>
      </c>
      <c r="B134" s="3">
        <f aca="true" t="shared" si="110" ref="B134:Z134">B69+B49*(B131-B66)</f>
        <v>0.7727272727272729</v>
      </c>
      <c r="C134" s="3">
        <f t="shared" si="110"/>
        <v>0.6531463958688688</v>
      </c>
      <c r="D134" s="3">
        <f t="shared" si="110"/>
        <v>0.47084625486152476</v>
      </c>
      <c r="E134" s="3">
        <f t="shared" si="110"/>
        <v>0.25288319271782866</v>
      </c>
      <c r="F134" s="3">
        <f t="shared" si="110"/>
        <v>0.02773932586379152</v>
      </c>
      <c r="G134" s="3">
        <f t="shared" si="110"/>
        <v>-0.18149709211658158</v>
      </c>
      <c r="H134" s="3">
        <f t="shared" si="110"/>
        <v>-0.359536669045887</v>
      </c>
      <c r="I134" s="3">
        <f t="shared" si="110"/>
        <v>-0.4981527233927613</v>
      </c>
      <c r="J134" s="3">
        <f t="shared" si="110"/>
        <v>-0.5943266120730144</v>
      </c>
      <c r="K134" s="3">
        <f t="shared" si="110"/>
        <v>-0.648484467202894</v>
      </c>
      <c r="L134" s="3">
        <f t="shared" si="110"/>
        <v>-0.6631744709243874</v>
      </c>
      <c r="M134" s="3">
        <f t="shared" si="110"/>
        <v>-0.6421259277144453</v>
      </c>
      <c r="N134" s="3">
        <f t="shared" si="110"/>
        <v>-0.5895559998291786</v>
      </c>
      <c r="O134" s="3">
        <f t="shared" si="110"/>
        <v>-0.5096433435353043</v>
      </c>
      <c r="P134" s="3">
        <f t="shared" si="110"/>
        <v>-0.40615769594429263</v>
      </c>
      <c r="Q134" s="3">
        <f t="shared" si="110"/>
        <v>-0.2822863998564748</v>
      </c>
      <c r="R134" s="3">
        <f t="shared" si="110"/>
        <v>-0.14073458260892507</v>
      </c>
      <c r="S134" s="3">
        <f t="shared" si="110"/>
        <v>0.01579681293914136</v>
      </c>
      <c r="T134" s="3">
        <f t="shared" si="110"/>
        <v>0.18364132888920898</v>
      </c>
      <c r="U134" s="3">
        <f t="shared" si="110"/>
        <v>0.3566552718726363</v>
      </c>
      <c r="V134" s="3">
        <f t="shared" si="110"/>
        <v>0.524372146068742</v>
      </c>
      <c r="W134" s="3">
        <f t="shared" si="110"/>
        <v>0.6706175296393377</v>
      </c>
      <c r="X134" s="3">
        <f t="shared" si="110"/>
        <v>0.7741597051415061</v>
      </c>
      <c r="Y134" s="3">
        <f t="shared" si="110"/>
        <v>0.8130907476542872</v>
      </c>
      <c r="Z134" s="3">
        <f t="shared" si="110"/>
        <v>0.7727272727272729</v>
      </c>
    </row>
    <row r="135" spans="1:26" ht="12.75">
      <c r="A135" s="3" t="s">
        <v>76</v>
      </c>
      <c r="B135" s="3">
        <f aca="true" t="shared" si="111" ref="B135:Z135">B70-B53*(B132-B67)-B49*(B134-B69)</f>
        <v>0.11707988980716261</v>
      </c>
      <c r="C135" s="3">
        <f t="shared" si="111"/>
        <v>0.06196805846812691</v>
      </c>
      <c r="D135" s="3">
        <f t="shared" si="111"/>
        <v>-0.00803459658038145</v>
      </c>
      <c r="E135" s="3">
        <f t="shared" si="111"/>
        <v>-0.06065677922971854</v>
      </c>
      <c r="F135" s="3">
        <f t="shared" si="111"/>
        <v>-0.07747528495500015</v>
      </c>
      <c r="G135" s="3">
        <f t="shared" si="111"/>
        <v>-0.059273741960742844</v>
      </c>
      <c r="H135" s="3">
        <f t="shared" si="111"/>
        <v>-0.019399409481634947</v>
      </c>
      <c r="I135" s="3">
        <f t="shared" si="111"/>
        <v>0.025681754920180638</v>
      </c>
      <c r="J135" s="3">
        <f t="shared" si="111"/>
        <v>0.06264739990219281</v>
      </c>
      <c r="K135" s="3">
        <f t="shared" si="111"/>
        <v>0.08360099901282306</v>
      </c>
      <c r="L135" s="3">
        <f t="shared" si="111"/>
        <v>0.08584175992154615</v>
      </c>
      <c r="M135" s="3">
        <f t="shared" si="111"/>
        <v>0.07059884570765056</v>
      </c>
      <c r="N135" s="3">
        <f t="shared" si="111"/>
        <v>0.04160131903644414</v>
      </c>
      <c r="O135" s="3">
        <f t="shared" si="111"/>
        <v>0.003885252309150042</v>
      </c>
      <c r="P135" s="3">
        <f t="shared" si="111"/>
        <v>-0.037007184232894584</v>
      </c>
      <c r="Q135" s="3">
        <f t="shared" si="111"/>
        <v>-0.0754098646404256</v>
      </c>
      <c r="R135" s="3">
        <f t="shared" si="111"/>
        <v>-0.1055762964576079</v>
      </c>
      <c r="S135" s="3">
        <f t="shared" si="111"/>
        <v>-0.12161213631534337</v>
      </c>
      <c r="T135" s="3">
        <f t="shared" si="111"/>
        <v>-0.11774263890916664</v>
      </c>
      <c r="U135" s="3">
        <f t="shared" si="111"/>
        <v>-0.08960028808424805</v>
      </c>
      <c r="V135" s="3">
        <f t="shared" si="111"/>
        <v>-0.037175764690764834</v>
      </c>
      <c r="W135" s="3">
        <f t="shared" si="111"/>
        <v>0.03096685316903803</v>
      </c>
      <c r="X135" s="3">
        <f t="shared" si="111"/>
        <v>0.09524084096025724</v>
      </c>
      <c r="Y135" s="3">
        <f t="shared" si="111"/>
        <v>0.12985101232335727</v>
      </c>
      <c r="Z135" s="3">
        <f t="shared" si="111"/>
        <v>0.11707988980716261</v>
      </c>
    </row>
    <row r="136" spans="1:26" ht="13.5" customHeight="1">
      <c r="A136" s="3" t="s">
        <v>75</v>
      </c>
      <c r="B136" s="3">
        <f aca="true" t="shared" si="112" ref="B136:Z136">B71+B53*(B131-B66)+B49*(B133-B68)</f>
        <v>-0.3110617531340141</v>
      </c>
      <c r="C136" s="3">
        <f t="shared" si="112"/>
        <v>-0.591544174058577</v>
      </c>
      <c r="D136" s="3">
        <f t="shared" si="112"/>
        <v>-0.7832604210932348</v>
      </c>
      <c r="E136" s="3">
        <f t="shared" si="112"/>
        <v>-0.8632706305510573</v>
      </c>
      <c r="F136" s="3">
        <f t="shared" si="112"/>
        <v>-0.8418670495853491</v>
      </c>
      <c r="G136" s="3">
        <f t="shared" si="112"/>
        <v>-0.7469154701123547</v>
      </c>
      <c r="H136" s="3">
        <f t="shared" si="112"/>
        <v>-0.6080982077419032</v>
      </c>
      <c r="I136" s="3">
        <f t="shared" si="112"/>
        <v>-0.4490432995354112</v>
      </c>
      <c r="J136" s="3">
        <f t="shared" si="112"/>
        <v>-0.28602554493587534</v>
      </c>
      <c r="K136" s="3">
        <f t="shared" si="112"/>
        <v>-0.12939073474443394</v>
      </c>
      <c r="L136" s="3">
        <f t="shared" si="112"/>
        <v>0.014749827077540217</v>
      </c>
      <c r="M136" s="3">
        <f t="shared" si="112"/>
        <v>0.14333102373417808</v>
      </c>
      <c r="N136" s="3">
        <f t="shared" si="112"/>
        <v>0.25558944734617817</v>
      </c>
      <c r="O136" s="3">
        <f t="shared" si="112"/>
        <v>0.3524866386680535</v>
      </c>
      <c r="P136" s="3">
        <f t="shared" si="112"/>
        <v>0.4360617640488946</v>
      </c>
      <c r="Q136" s="3">
        <f t="shared" si="112"/>
        <v>0.5085524020249644</v>
      </c>
      <c r="R136" s="3">
        <f t="shared" si="112"/>
        <v>0.57116534674302</v>
      </c>
      <c r="S136" s="3">
        <f t="shared" si="112"/>
        <v>0.6224098722203933</v>
      </c>
      <c r="T136" s="3">
        <f t="shared" si="112"/>
        <v>0.6560407820400528</v>
      </c>
      <c r="U136" s="3">
        <f t="shared" si="112"/>
        <v>0.6591284393818557</v>
      </c>
      <c r="V136" s="3">
        <f t="shared" si="112"/>
        <v>0.6118145705015761</v>
      </c>
      <c r="W136" s="3">
        <f t="shared" si="112"/>
        <v>0.49162458251298413</v>
      </c>
      <c r="X136" s="3">
        <f t="shared" si="112"/>
        <v>0.28489122673536127</v>
      </c>
      <c r="Y136" s="3">
        <f t="shared" si="112"/>
        <v>0.0026313624571585037</v>
      </c>
      <c r="Z136" s="3">
        <f t="shared" si="112"/>
        <v>-0.31106175313401396</v>
      </c>
    </row>
    <row r="139" ht="12.75">
      <c r="A139" s="3" t="s">
        <v>82</v>
      </c>
    </row>
    <row r="140" spans="1:256" ht="12.75">
      <c r="A140" s="3" t="s">
        <v>32</v>
      </c>
      <c r="B140" s="13">
        <f aca="true" t="shared" si="113" ref="B140:Z140">B26+($F$6-$D$3)*COS(B46-$B$46)-($F$7-$D$4)*SIN(B46-$B$46)</f>
        <v>4.3</v>
      </c>
      <c r="C140" s="13">
        <f t="shared" si="113"/>
        <v>4.650704171797735</v>
      </c>
      <c r="D140" s="13">
        <f t="shared" si="113"/>
        <v>4.9300138202241826</v>
      </c>
      <c r="E140" s="13">
        <f t="shared" si="113"/>
        <v>5.110867558000598</v>
      </c>
      <c r="F140" s="13">
        <f t="shared" si="113"/>
        <v>5.180731548692087</v>
      </c>
      <c r="G140" s="13">
        <f t="shared" si="113"/>
        <v>5.141267095934591</v>
      </c>
      <c r="H140" s="13">
        <f t="shared" si="113"/>
        <v>5.004958009415828</v>
      </c>
      <c r="I140" s="13">
        <f t="shared" si="113"/>
        <v>4.790871047790803</v>
      </c>
      <c r="J140" s="13">
        <f t="shared" si="113"/>
        <v>4.520962790894913</v>
      </c>
      <c r="K140" s="13">
        <f t="shared" si="113"/>
        <v>4.217415902276686</v>
      </c>
      <c r="L140" s="13">
        <f t="shared" si="113"/>
        <v>3.9009570368441038</v>
      </c>
      <c r="M140" s="13">
        <f t="shared" si="113"/>
        <v>3.589944447366042</v>
      </c>
      <c r="N140" s="13">
        <f t="shared" si="113"/>
        <v>3.3000205892844505</v>
      </c>
      <c r="O140" s="13">
        <f t="shared" si="113"/>
        <v>3.0441702532457593</v>
      </c>
      <c r="P140" s="13">
        <f t="shared" si="113"/>
        <v>2.833056170399474</v>
      </c>
      <c r="Q140" s="13">
        <f t="shared" si="113"/>
        <v>2.675512862169321</v>
      </c>
      <c r="R140" s="13">
        <f t="shared" si="113"/>
        <v>2.579068722503419</v>
      </c>
      <c r="S140" s="13">
        <f t="shared" si="113"/>
        <v>2.550336661370821</v>
      </c>
      <c r="T140" s="13">
        <f t="shared" si="113"/>
        <v>2.595063544359098</v>
      </c>
      <c r="U140" s="13">
        <f t="shared" si="113"/>
        <v>2.717568181801002</v>
      </c>
      <c r="V140" s="13">
        <f t="shared" si="113"/>
        <v>2.919279589188608</v>
      </c>
      <c r="W140" s="13">
        <f t="shared" si="113"/>
        <v>3.196245855770179</v>
      </c>
      <c r="X140" s="13">
        <f t="shared" si="113"/>
        <v>3.5360146601204363</v>
      </c>
      <c r="Y140" s="13">
        <f t="shared" si="113"/>
        <v>3.9152224444030717</v>
      </c>
      <c r="Z140" s="13">
        <f t="shared" si="113"/>
        <v>4.3</v>
      </c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ht="12.75">
      <c r="A141" s="3" t="s">
        <v>33</v>
      </c>
      <c r="B141" s="13">
        <f aca="true" t="shared" si="114" ref="B141:Z141">B27+($F$6-$D$3)*SIN(B46-$B$46)+($F$7-$D$4)*COS(B46-$B$46)</f>
        <v>9.44</v>
      </c>
      <c r="C141" s="13">
        <f t="shared" si="114"/>
        <v>9.555378007668745</v>
      </c>
      <c r="D141" s="13">
        <f t="shared" si="114"/>
        <v>9.63715481706661</v>
      </c>
      <c r="E141" s="13">
        <f t="shared" si="114"/>
        <v>9.685441316087443</v>
      </c>
      <c r="F141" s="13">
        <f t="shared" si="114"/>
        <v>9.703126295427499</v>
      </c>
      <c r="G141" s="13">
        <f t="shared" si="114"/>
        <v>9.693199228155548</v>
      </c>
      <c r="H141" s="13">
        <f t="shared" si="114"/>
        <v>9.657597549204072</v>
      </c>
      <c r="I141" s="13">
        <f t="shared" si="114"/>
        <v>9.597509108962937</v>
      </c>
      <c r="J141" s="13">
        <f t="shared" si="114"/>
        <v>9.514350828538571</v>
      </c>
      <c r="K141" s="13">
        <f t="shared" si="114"/>
        <v>9.41070812431205</v>
      </c>
      <c r="L141" s="13">
        <f t="shared" si="114"/>
        <v>9.290874723867878</v>
      </c>
      <c r="M141" s="13">
        <f t="shared" si="114"/>
        <v>9.160933740478317</v>
      </c>
      <c r="N141" s="13">
        <f t="shared" si="114"/>
        <v>9.02847843945644</v>
      </c>
      <c r="O141" s="13">
        <f t="shared" si="114"/>
        <v>8.902115919894195</v>
      </c>
      <c r="P141" s="13">
        <f t="shared" si="114"/>
        <v>8.79087700421941</v>
      </c>
      <c r="Q141" s="13">
        <f t="shared" si="114"/>
        <v>8.703604368794787</v>
      </c>
      <c r="R141" s="13">
        <f t="shared" si="114"/>
        <v>8.64832879406321</v>
      </c>
      <c r="S141" s="13">
        <f t="shared" si="114"/>
        <v>8.631586571034951</v>
      </c>
      <c r="T141" s="13">
        <f t="shared" si="114"/>
        <v>8.657600385227088</v>
      </c>
      <c r="U141" s="13">
        <f t="shared" si="114"/>
        <v>8.727275537697158</v>
      </c>
      <c r="V141" s="13">
        <f t="shared" si="114"/>
        <v>8.837102250190613</v>
      </c>
      <c r="W141" s="13">
        <f t="shared" si="114"/>
        <v>8.978335215303904</v>
      </c>
      <c r="X141" s="13">
        <f t="shared" si="114"/>
        <v>9.137155045502295</v>
      </c>
      <c r="Y141" s="13">
        <f t="shared" si="114"/>
        <v>9.296558993383517</v>
      </c>
      <c r="Z141" s="13">
        <f t="shared" si="114"/>
        <v>9.44</v>
      </c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6" s="30" customFormat="1" ht="12.75">
      <c r="A142" s="26" t="s">
        <v>78</v>
      </c>
      <c r="B142" s="26">
        <f aca="true" t="shared" si="115" ref="B142:Z142">B28-B48*(B141-B27)</f>
        <v>1.4303030303030306</v>
      </c>
      <c r="C142" s="26">
        <f t="shared" si="115"/>
        <v>1.2245779235524439</v>
      </c>
      <c r="D142" s="26">
        <f t="shared" si="115"/>
        <v>0.8916832409124584</v>
      </c>
      <c r="E142" s="26">
        <f t="shared" si="115"/>
        <v>0.4819972948374902</v>
      </c>
      <c r="F142" s="26">
        <f t="shared" si="115"/>
        <v>0.053018581477648374</v>
      </c>
      <c r="G142" s="26">
        <f t="shared" si="115"/>
        <v>-0.34627461094290735</v>
      </c>
      <c r="H142" s="26">
        <f t="shared" si="115"/>
        <v>-0.6826731077690145</v>
      </c>
      <c r="I142" s="26">
        <f t="shared" si="115"/>
        <v>-0.938684249101913</v>
      </c>
      <c r="J142" s="26">
        <f t="shared" si="115"/>
        <v>-1.1090360997099344</v>
      </c>
      <c r="K142" s="26">
        <f t="shared" si="115"/>
        <v>-1.1966401256812975</v>
      </c>
      <c r="L142" s="26">
        <f t="shared" si="115"/>
        <v>-1.2092196007164906</v>
      </c>
      <c r="M142" s="26">
        <f t="shared" si="115"/>
        <v>-1.1567880988066845</v>
      </c>
      <c r="N142" s="26">
        <f t="shared" si="115"/>
        <v>-1.0498230743554002</v>
      </c>
      <c r="O142" s="26">
        <f t="shared" si="115"/>
        <v>-0.8979740069913849</v>
      </c>
      <c r="P142" s="26">
        <f t="shared" si="115"/>
        <v>-0.7092292101146992</v>
      </c>
      <c r="Q142" s="26">
        <f t="shared" si="115"/>
        <v>-0.48954703598649396</v>
      </c>
      <c r="R142" s="26">
        <f t="shared" si="115"/>
        <v>-0.24302765492140566</v>
      </c>
      <c r="S142" s="26">
        <f t="shared" si="115"/>
        <v>0.02722236153185753</v>
      </c>
      <c r="T142" s="26">
        <f t="shared" si="115"/>
        <v>0.317306583775707</v>
      </c>
      <c r="U142" s="26">
        <f t="shared" si="115"/>
        <v>0.6196310947903602</v>
      </c>
      <c r="V142" s="26">
        <f t="shared" si="115"/>
        <v>0.9190254170478783</v>
      </c>
      <c r="W142" s="26">
        <f t="shared" si="115"/>
        <v>1.1890884576832133</v>
      </c>
      <c r="X142" s="26">
        <f t="shared" si="115"/>
        <v>1.3916719005642415</v>
      </c>
      <c r="Y142" s="26">
        <f t="shared" si="115"/>
        <v>1.4833909886212968</v>
      </c>
      <c r="Z142" s="26">
        <f t="shared" si="115"/>
        <v>1.4303030303030309</v>
      </c>
    </row>
    <row r="143" spans="1:26" s="30" customFormat="1" ht="12.75">
      <c r="A143" s="26" t="s">
        <v>77</v>
      </c>
      <c r="B143" s="26">
        <f aca="true" t="shared" si="116" ref="B143:Z143">B29+B48*(B140-B26)</f>
        <v>0.4999999999999999</v>
      </c>
      <c r="C143" s="26">
        <f t="shared" si="116"/>
        <v>0.3779675236630631</v>
      </c>
      <c r="D143" s="26">
        <f t="shared" si="116"/>
        <v>0.2470379089181446</v>
      </c>
      <c r="E143" s="26">
        <f t="shared" si="116"/>
        <v>0.12386610673977261</v>
      </c>
      <c r="F143" s="26">
        <f t="shared" si="116"/>
        <v>0.013211603081275558</v>
      </c>
      <c r="G143" s="26">
        <f t="shared" si="116"/>
        <v>-0.0878430484575996</v>
      </c>
      <c r="H143" s="26">
        <f t="shared" si="116"/>
        <v>-0.18344670814832625</v>
      </c>
      <c r="I143" s="26">
        <f t="shared" si="116"/>
        <v>-0.27475604274615056</v>
      </c>
      <c r="J143" s="26">
        <f t="shared" si="116"/>
        <v>-0.3589151538471297</v>
      </c>
      <c r="K143" s="26">
        <f t="shared" si="116"/>
        <v>-0.43012740630052837</v>
      </c>
      <c r="L143" s="26">
        <f t="shared" si="116"/>
        <v>-0.4814405371629326</v>
      </c>
      <c r="M143" s="26">
        <f t="shared" si="116"/>
        <v>-0.5063686695431442</v>
      </c>
      <c r="N143" s="26">
        <f t="shared" si="116"/>
        <v>-0.499997605897157</v>
      </c>
      <c r="O143" s="26">
        <f t="shared" si="116"/>
        <v>-0.45955269944561605</v>
      </c>
      <c r="P143" s="26">
        <f t="shared" si="116"/>
        <v>-0.3845813497872927</v>
      </c>
      <c r="Q143" s="26">
        <f t="shared" si="116"/>
        <v>-0.27697725709905713</v>
      </c>
      <c r="R143" s="26">
        <f t="shared" si="116"/>
        <v>-0.14108435384606333</v>
      </c>
      <c r="S143" s="26">
        <f t="shared" si="116"/>
        <v>0.015935921136882747</v>
      </c>
      <c r="T143" s="26">
        <f t="shared" si="116"/>
        <v>0.18344440914408108</v>
      </c>
      <c r="U143" s="26">
        <f t="shared" si="116"/>
        <v>0.3466591549014496</v>
      </c>
      <c r="V143" s="26">
        <f t="shared" si="116"/>
        <v>0.48678551340480036</v>
      </c>
      <c r="W143" s="26">
        <f t="shared" si="116"/>
        <v>0.5832384616368665</v>
      </c>
      <c r="X143" s="26">
        <f t="shared" si="116"/>
        <v>0.6189862741406403</v>
      </c>
      <c r="Y143" s="26">
        <f t="shared" si="116"/>
        <v>0.5879579555140206</v>
      </c>
      <c r="Z143" s="26">
        <f t="shared" si="116"/>
        <v>0.4999999999999999</v>
      </c>
    </row>
    <row r="144" spans="1:256" ht="12.75">
      <c r="A144" s="3" t="s">
        <v>76</v>
      </c>
      <c r="B144" s="13">
        <f aca="true" t="shared" si="117" ref="B144:Z144">B30-B52*(B141-B27)-B48*(B143-B29)</f>
        <v>-0.49998836995657714</v>
      </c>
      <c r="C144" s="13">
        <f t="shared" si="117"/>
        <v>-1.0548176698699812</v>
      </c>
      <c r="D144" s="13">
        <f t="shared" si="117"/>
        <v>-1.4549799048728025</v>
      </c>
      <c r="E144" s="13">
        <f t="shared" si="117"/>
        <v>-1.6371316193003511</v>
      </c>
      <c r="F144" s="13">
        <f t="shared" si="117"/>
        <v>-1.608401867069678</v>
      </c>
      <c r="G144" s="13">
        <f t="shared" si="117"/>
        <v>-1.4208762053155988</v>
      </c>
      <c r="H144" s="13">
        <f t="shared" si="117"/>
        <v>-1.1381322105995773</v>
      </c>
      <c r="I144" s="13">
        <f t="shared" si="117"/>
        <v>-0.814559218411181</v>
      </c>
      <c r="J144" s="13">
        <f t="shared" si="117"/>
        <v>-0.4889017833223547</v>
      </c>
      <c r="K144" s="13">
        <f t="shared" si="117"/>
        <v>-0.18541912504918895</v>
      </c>
      <c r="L144" s="13">
        <f t="shared" si="117"/>
        <v>0.0828294538524753</v>
      </c>
      <c r="M144" s="13">
        <f t="shared" si="117"/>
        <v>0.31096598282894644</v>
      </c>
      <c r="N144" s="13">
        <f t="shared" si="117"/>
        <v>0.4999904439670222</v>
      </c>
      <c r="O144" s="13">
        <f t="shared" si="117"/>
        <v>0.6549413057232076</v>
      </c>
      <c r="P144" s="13">
        <f t="shared" si="117"/>
        <v>0.7831790948916779</v>
      </c>
      <c r="Q144" s="13">
        <f t="shared" si="117"/>
        <v>0.8925117300581442</v>
      </c>
      <c r="R144" s="13">
        <f t="shared" si="117"/>
        <v>0.9888911224543969</v>
      </c>
      <c r="S144" s="13">
        <f t="shared" si="117"/>
        <v>1.0733717816471657</v>
      </c>
      <c r="T144" s="13">
        <f t="shared" si="117"/>
        <v>1.138130418112346</v>
      </c>
      <c r="U144" s="13">
        <f t="shared" si="117"/>
        <v>1.162060442413378</v>
      </c>
      <c r="V144" s="13">
        <f t="shared" si="117"/>
        <v>1.1084104683210185</v>
      </c>
      <c r="W144" s="13">
        <f t="shared" si="117"/>
        <v>0.9300387332958151</v>
      </c>
      <c r="X144" s="13">
        <f t="shared" si="117"/>
        <v>0.5889731342225019</v>
      </c>
      <c r="Y144" s="13">
        <f t="shared" si="117"/>
        <v>0.08891386197919648</v>
      </c>
      <c r="Z144" s="13">
        <f t="shared" si="117"/>
        <v>-0.4999883699565768</v>
      </c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ht="12.75">
      <c r="A145" s="3" t="s">
        <v>75</v>
      </c>
      <c r="B145" s="13">
        <f aca="true" t="shared" si="118" ref="B145:Z145">B31+B52*(B140-B26)+B48*(B142-B28)</f>
        <v>-0.41798783237683557</v>
      </c>
      <c r="C145" s="13">
        <f t="shared" si="118"/>
        <v>-0.49746807651896574</v>
      </c>
      <c r="D145" s="13">
        <f t="shared" si="118"/>
        <v>-0.4919475471447329</v>
      </c>
      <c r="E145" s="13">
        <f t="shared" si="118"/>
        <v>-0.44631579523024817</v>
      </c>
      <c r="F145" s="13">
        <f t="shared" si="118"/>
        <v>-0.4013337760714934</v>
      </c>
      <c r="G145" s="13">
        <f t="shared" si="118"/>
        <v>-0.37358257737231765</v>
      </c>
      <c r="H145" s="13">
        <f t="shared" si="118"/>
        <v>-0.3575637074441746</v>
      </c>
      <c r="I145" s="13">
        <f t="shared" si="118"/>
        <v>-0.33808834684904043</v>
      </c>
      <c r="J145" s="13">
        <f t="shared" si="118"/>
        <v>-0.30102817186055936</v>
      </c>
      <c r="K145" s="13">
        <f t="shared" si="118"/>
        <v>-0.23846128140458653</v>
      </c>
      <c r="L145" s="13">
        <f t="shared" si="118"/>
        <v>-0.14934281558433798</v>
      </c>
      <c r="M145" s="13">
        <f t="shared" si="118"/>
        <v>-0.037930981218952345</v>
      </c>
      <c r="N145" s="13">
        <f t="shared" si="118"/>
        <v>0.08837818128203022</v>
      </c>
      <c r="O145" s="13">
        <f t="shared" si="118"/>
        <v>0.22088556958145564</v>
      </c>
      <c r="P145" s="13">
        <f t="shared" si="118"/>
        <v>0.3506525913130367</v>
      </c>
      <c r="Q145" s="13">
        <f t="shared" si="118"/>
        <v>0.46863955464974677</v>
      </c>
      <c r="R145" s="13">
        <f t="shared" si="118"/>
        <v>0.5649909423403039</v>
      </c>
      <c r="S145" s="13">
        <f t="shared" si="118"/>
        <v>0.6278319723844872</v>
      </c>
      <c r="T145" s="13">
        <f t="shared" si="118"/>
        <v>0.6424326156781084</v>
      </c>
      <c r="U145" s="13">
        <f t="shared" si="118"/>
        <v>0.592342115061351</v>
      </c>
      <c r="V145" s="13">
        <f t="shared" si="118"/>
        <v>0.4646931344400367</v>
      </c>
      <c r="W145" s="13">
        <f t="shared" si="118"/>
        <v>0.2607944116002837</v>
      </c>
      <c r="X145" s="13">
        <f t="shared" si="118"/>
        <v>0.008056314139436915</v>
      </c>
      <c r="Y145" s="13">
        <f t="shared" si="118"/>
        <v>-0.23864649339403293</v>
      </c>
      <c r="Z145" s="13">
        <f t="shared" si="118"/>
        <v>-0.41798783237683546</v>
      </c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7" spans="1:4" ht="12.75">
      <c r="A147" s="3" t="s">
        <v>192</v>
      </c>
      <c r="D147" s="3" t="s">
        <v>210</v>
      </c>
    </row>
    <row r="148" spans="1:26" ht="12.75">
      <c r="A148" s="21" t="s">
        <v>32</v>
      </c>
      <c r="B148" s="3">
        <f aca="true" t="shared" si="119" ref="B148:Z148">$D$10+($H$3-$D$10)*COS(B84-$B$84)-($H$4-$D$11)*SIN(B84-$B$84)</f>
        <v>11.56527121052277</v>
      </c>
      <c r="C148" s="3">
        <f t="shared" si="119"/>
        <v>11.147084276383637</v>
      </c>
      <c r="D148" s="3">
        <f t="shared" si="119"/>
        <v>10.81283724900914</v>
      </c>
      <c r="E148" s="3">
        <f t="shared" si="119"/>
        <v>10.59594894579773</v>
      </c>
      <c r="F148" s="3">
        <f t="shared" si="119"/>
        <v>10.512083990177196</v>
      </c>
      <c r="G148" s="3">
        <f t="shared" si="119"/>
        <v>10.559471846664415</v>
      </c>
      <c r="H148" s="3">
        <f t="shared" si="119"/>
        <v>10.723021329202306</v>
      </c>
      <c r="I148" s="3">
        <f t="shared" si="119"/>
        <v>10.979495733817913</v>
      </c>
      <c r="J148" s="3">
        <f t="shared" si="119"/>
        <v>11.302039925295531</v>
      </c>
      <c r="K148" s="3">
        <f t="shared" si="119"/>
        <v>11.663506738842953</v>
      </c>
      <c r="L148" s="3">
        <f t="shared" si="119"/>
        <v>12.038636549534893</v>
      </c>
      <c r="M148" s="3">
        <f t="shared" si="119"/>
        <v>12.405305151413902</v>
      </c>
      <c r="N148" s="3">
        <f t="shared" si="119"/>
        <v>12.74503881088674</v>
      </c>
      <c r="O148" s="3">
        <f t="shared" si="119"/>
        <v>13.042958600879954</v>
      </c>
      <c r="P148" s="3">
        <f t="shared" si="119"/>
        <v>13.28730403961786</v>
      </c>
      <c r="Q148" s="3">
        <f t="shared" si="119"/>
        <v>13.46869476042568</v>
      </c>
      <c r="R148" s="3">
        <f t="shared" si="119"/>
        <v>13.579309239110996</v>
      </c>
      <c r="S148" s="3">
        <f t="shared" si="119"/>
        <v>13.612193865486182</v>
      </c>
      <c r="T148" s="3">
        <f t="shared" si="119"/>
        <v>13.56097523869424</v>
      </c>
      <c r="U148" s="3">
        <f t="shared" si="119"/>
        <v>13.42033327139147</v>
      </c>
      <c r="V148" s="3">
        <f t="shared" si="119"/>
        <v>13.187645861108745</v>
      </c>
      <c r="W148" s="3">
        <f t="shared" si="119"/>
        <v>12.86606249408574</v>
      </c>
      <c r="X148" s="3">
        <f t="shared" si="119"/>
        <v>12.468615907974629</v>
      </c>
      <c r="Y148" s="3">
        <f t="shared" si="119"/>
        <v>12.02172366600776</v>
      </c>
      <c r="Z148" s="3">
        <f t="shared" si="119"/>
        <v>11.56527121052277</v>
      </c>
    </row>
    <row r="149" spans="1:26" ht="12.75">
      <c r="A149" s="21" t="s">
        <v>33</v>
      </c>
      <c r="B149" s="3">
        <f aca="true" t="shared" si="120" ref="B149:Z149">$D$11+($H$3-$D$10)*SIN(B84-$B$84)+($H$4-$D$11)*COS(B84-$B$84)</f>
        <v>-11.342849736317953</v>
      </c>
      <c r="C149" s="3">
        <f t="shared" si="120"/>
        <v>-11.4918839308821</v>
      </c>
      <c r="D149" s="3">
        <f t="shared" si="120"/>
        <v>-11.596246485505969</v>
      </c>
      <c r="E149" s="3">
        <f t="shared" si="120"/>
        <v>-11.657176040168814</v>
      </c>
      <c r="F149" s="3">
        <f t="shared" si="120"/>
        <v>-11.679330246783318</v>
      </c>
      <c r="G149" s="3">
        <f t="shared" si="120"/>
        <v>-11.666907668232442</v>
      </c>
      <c r="H149" s="3">
        <f t="shared" si="120"/>
        <v>-11.622118001807515</v>
      </c>
      <c r="I149" s="3">
        <f t="shared" si="120"/>
        <v>-11.545816108230863</v>
      </c>
      <c r="J149" s="3">
        <f t="shared" si="120"/>
        <v>-11.439095948858302</v>
      </c>
      <c r="K149" s="3">
        <f t="shared" si="120"/>
        <v>-11.304768582530746</v>
      </c>
      <c r="L149" s="3">
        <f t="shared" si="120"/>
        <v>-11.148191888059621</v>
      </c>
      <c r="M149" s="3">
        <f t="shared" si="120"/>
        <v>-10.977376371909841</v>
      </c>
      <c r="N149" s="3">
        <f t="shared" si="120"/>
        <v>-10.80253410576622</v>
      </c>
      <c r="O149" s="3">
        <f t="shared" si="120"/>
        <v>-10.635309406721326</v>
      </c>
      <c r="P149" s="3">
        <f t="shared" si="120"/>
        <v>-10.487898208192627</v>
      </c>
      <c r="Q149" s="3">
        <f t="shared" si="120"/>
        <v>-10.372178785554668</v>
      </c>
      <c r="R149" s="3">
        <f t="shared" si="120"/>
        <v>-10.298873924477322</v>
      </c>
      <c r="S149" s="3">
        <f t="shared" si="120"/>
        <v>-10.2766708292766</v>
      </c>
      <c r="T149" s="3">
        <f t="shared" si="120"/>
        <v>-10.311170458763826</v>
      </c>
      <c r="U149" s="3">
        <f t="shared" si="120"/>
        <v>-10.403569909689903</v>
      </c>
      <c r="V149" s="3">
        <f t="shared" si="120"/>
        <v>-10.549171329416685</v>
      </c>
      <c r="W149" s="3">
        <f t="shared" si="120"/>
        <v>-10.736214042916476</v>
      </c>
      <c r="X149" s="3">
        <f t="shared" si="120"/>
        <v>-10.94603106785322</v>
      </c>
      <c r="Y149" s="3">
        <f t="shared" si="120"/>
        <v>-11.15563972392274</v>
      </c>
      <c r="Z149" s="3">
        <f t="shared" si="120"/>
        <v>-11.342849736317953</v>
      </c>
    </row>
    <row r="150" spans="1:26" ht="12.75">
      <c r="A150" s="21" t="s">
        <v>78</v>
      </c>
      <c r="B150" s="13">
        <f aca="true" t="shared" si="121" ref="B150:Z150">-B106*(B149-$D$11)</f>
        <v>-1.701639813788054</v>
      </c>
      <c r="C150" s="3">
        <f t="shared" si="121"/>
        <v>-1.4633038723841278</v>
      </c>
      <c r="D150" s="3">
        <f t="shared" si="121"/>
        <v>-1.068520111129573</v>
      </c>
      <c r="E150" s="3">
        <f t="shared" si="121"/>
        <v>-0.5784557459314059</v>
      </c>
      <c r="F150" s="3">
        <f t="shared" si="121"/>
        <v>-0.0636420468712344</v>
      </c>
      <c r="G150" s="3">
        <f t="shared" si="121"/>
        <v>0.41570644641839566</v>
      </c>
      <c r="H150" s="3">
        <f t="shared" si="121"/>
        <v>0.8186344477674027</v>
      </c>
      <c r="I150" s="3">
        <f t="shared" si="121"/>
        <v>1.1233785830638645</v>
      </c>
      <c r="J150" s="3">
        <f t="shared" si="121"/>
        <v>1.323258537784039</v>
      </c>
      <c r="K150" s="3">
        <f t="shared" si="121"/>
        <v>1.4219860970106752</v>
      </c>
      <c r="L150" s="3">
        <f t="shared" si="121"/>
        <v>1.4296784880821136</v>
      </c>
      <c r="M150" s="3">
        <f t="shared" si="121"/>
        <v>1.359707426919484</v>
      </c>
      <c r="N150" s="3">
        <f t="shared" si="121"/>
        <v>1.2262260896064097</v>
      </c>
      <c r="O150" s="3">
        <f t="shared" si="121"/>
        <v>1.0422751157320869</v>
      </c>
      <c r="P150" s="3">
        <f t="shared" si="121"/>
        <v>0.8184689917411376</v>
      </c>
      <c r="Q150" s="3">
        <f t="shared" si="121"/>
        <v>0.5623211195835455</v>
      </c>
      <c r="R150" s="3">
        <f t="shared" si="121"/>
        <v>0.2783060270371315</v>
      </c>
      <c r="S150" s="3">
        <f t="shared" si="121"/>
        <v>-0.03116953537923747</v>
      </c>
      <c r="T150" s="3">
        <f t="shared" si="121"/>
        <v>-0.363600417594871</v>
      </c>
      <c r="U150" s="3">
        <f t="shared" si="121"/>
        <v>-0.7126924204791055</v>
      </c>
      <c r="V150" s="3">
        <f t="shared" si="121"/>
        <v>-1.0631799188457876</v>
      </c>
      <c r="W150" s="3">
        <f t="shared" si="121"/>
        <v>-1.3854904150617848</v>
      </c>
      <c r="X150" s="3">
        <f t="shared" si="121"/>
        <v>-1.6339902848741386</v>
      </c>
      <c r="Y150" s="3">
        <f t="shared" si="121"/>
        <v>-1.7542627884069668</v>
      </c>
      <c r="Z150" s="3">
        <f t="shared" si="121"/>
        <v>-1.701639813788054</v>
      </c>
    </row>
    <row r="151" spans="1:26" ht="12.75">
      <c r="A151" s="21" t="s">
        <v>77</v>
      </c>
      <c r="B151" s="13">
        <f aca="true" t="shared" si="122" ref="B151:Z151">B106*(B148-$D$10)</f>
        <v>-0.6493529929304872</v>
      </c>
      <c r="C151" s="3">
        <f t="shared" si="122"/>
        <v>-0.48516613160095945</v>
      </c>
      <c r="D151" s="3">
        <f t="shared" si="122"/>
        <v>-0.31320299811392127</v>
      </c>
      <c r="E151" s="3">
        <f t="shared" si="122"/>
        <v>-0.15549489598151955</v>
      </c>
      <c r="F151" s="3">
        <f t="shared" si="122"/>
        <v>-0.016517069153670502</v>
      </c>
      <c r="G151" s="3">
        <f t="shared" si="122"/>
        <v>0.11006507795468985</v>
      </c>
      <c r="H151" s="3">
        <f t="shared" si="122"/>
        <v>0.2316703101823986</v>
      </c>
      <c r="I151" s="3">
        <f t="shared" si="122"/>
        <v>0.3506354677014115</v>
      </c>
      <c r="J151" s="3">
        <f t="shared" si="122"/>
        <v>0.462910065426296</v>
      </c>
      <c r="K151" s="3">
        <f t="shared" si="122"/>
        <v>0.5598694478785963</v>
      </c>
      <c r="L151" s="3">
        <f t="shared" si="122"/>
        <v>0.6311577048999673</v>
      </c>
      <c r="M151" s="3">
        <f t="shared" si="122"/>
        <v>0.6672245747617966</v>
      </c>
      <c r="N151" s="3">
        <f t="shared" si="122"/>
        <v>0.6610017429290974</v>
      </c>
      <c r="O151" s="3">
        <f t="shared" si="122"/>
        <v>0.608681173053641</v>
      </c>
      <c r="P151" s="3">
        <f t="shared" si="122"/>
        <v>0.5098428727806751</v>
      </c>
      <c r="Q151" s="3">
        <f t="shared" si="122"/>
        <v>0.367307320962748</v>
      </c>
      <c r="R151" s="3">
        <f t="shared" si="122"/>
        <v>0.1871043471776007</v>
      </c>
      <c r="S151" s="3">
        <f t="shared" si="122"/>
        <v>-0.021135246145907227</v>
      </c>
      <c r="T151" s="3">
        <f t="shared" si="122"/>
        <v>-0.24328377441613733</v>
      </c>
      <c r="U151" s="3">
        <f t="shared" si="122"/>
        <v>-0.45968921309705196</v>
      </c>
      <c r="V151" s="3">
        <f t="shared" si="122"/>
        <v>-0.6451386564960326</v>
      </c>
      <c r="W151" s="3">
        <f t="shared" si="122"/>
        <v>-0.7717167770304244</v>
      </c>
      <c r="X151" s="3">
        <f t="shared" si="122"/>
        <v>-0.816191551882991</v>
      </c>
      <c r="Y151" s="3">
        <f t="shared" si="122"/>
        <v>-0.7705807988598175</v>
      </c>
      <c r="Z151" s="3">
        <f t="shared" si="122"/>
        <v>-0.6493529929304872</v>
      </c>
    </row>
    <row r="152" spans="1:256" ht="12.75">
      <c r="A152" s="21" t="s">
        <v>195</v>
      </c>
      <c r="B152" s="13">
        <f aca="true" t="shared" si="123" ref="B152:Z152">-B106*B151-B107*(B149-$D$11)</f>
        <v>0.5609153372498363</v>
      </c>
      <c r="C152" s="13">
        <f t="shared" si="123"/>
        <v>1.2404643194366485</v>
      </c>
      <c r="D152" s="13">
        <f t="shared" si="123"/>
        <v>1.7349194525377647</v>
      </c>
      <c r="E152" s="13">
        <f t="shared" si="123"/>
        <v>1.9626694674342284</v>
      </c>
      <c r="F152" s="13">
        <f t="shared" si="123"/>
        <v>1.931343512551021</v>
      </c>
      <c r="G152" s="13">
        <f t="shared" si="123"/>
        <v>1.7045931851120442</v>
      </c>
      <c r="H152" s="13">
        <f t="shared" si="123"/>
        <v>1.3599880652718477</v>
      </c>
      <c r="I152" s="13">
        <f t="shared" si="123"/>
        <v>0.9641411147518457</v>
      </c>
      <c r="J152" s="13">
        <f t="shared" si="123"/>
        <v>0.5654459030573921</v>
      </c>
      <c r="K152" s="13">
        <f t="shared" si="123"/>
        <v>0.19541663762923978</v>
      </c>
      <c r="L152" s="13">
        <f t="shared" si="123"/>
        <v>-0.12798186017645255</v>
      </c>
      <c r="M152" s="13">
        <f t="shared" si="123"/>
        <v>-0.3974267988340087</v>
      </c>
      <c r="N152" s="13">
        <f t="shared" si="123"/>
        <v>-0.6139093868394515</v>
      </c>
      <c r="O152" s="13">
        <f t="shared" si="123"/>
        <v>-0.7845713446898634</v>
      </c>
      <c r="P152" s="13">
        <f t="shared" si="123"/>
        <v>-0.9204008111928206</v>
      </c>
      <c r="Q152" s="13">
        <f t="shared" si="123"/>
        <v>-1.0336353911962963</v>
      </c>
      <c r="R152" s="13">
        <f t="shared" si="123"/>
        <v>-1.1346822831837755</v>
      </c>
      <c r="S152" s="13">
        <f t="shared" si="123"/>
        <v>-1.2281758161102627</v>
      </c>
      <c r="T152" s="13">
        <f t="shared" si="123"/>
        <v>-1.3077419680330231</v>
      </c>
      <c r="U152" s="13">
        <f t="shared" si="123"/>
        <v>-1.349779714694636</v>
      </c>
      <c r="V152" s="13">
        <f t="shared" si="123"/>
        <v>-1.309090095832392</v>
      </c>
      <c r="W152" s="13">
        <f t="shared" si="123"/>
        <v>-1.1237002664128377</v>
      </c>
      <c r="X152" s="13">
        <f t="shared" si="123"/>
        <v>-0.73880586092435</v>
      </c>
      <c r="Y152" s="13">
        <f t="shared" si="123"/>
        <v>-0.14999539691170108</v>
      </c>
      <c r="Z152" s="13">
        <f t="shared" si="123"/>
        <v>0.560915337249836</v>
      </c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ht="12.75">
      <c r="A153" s="21" t="s">
        <v>198</v>
      </c>
      <c r="B153" s="13">
        <f aca="true" t="shared" si="124" ref="B153:Z153">B106*B150+B107*(B148-$D$10)</f>
        <v>0.5691039478099755</v>
      </c>
      <c r="C153" s="13">
        <f t="shared" si="124"/>
        <v>0.6616695061838341</v>
      </c>
      <c r="D153" s="13">
        <f t="shared" si="124"/>
        <v>0.6377365791185176</v>
      </c>
      <c r="E153" s="13">
        <f t="shared" si="124"/>
        <v>0.56473853483956</v>
      </c>
      <c r="F153" s="13">
        <f t="shared" si="124"/>
        <v>0.5016896951862112</v>
      </c>
      <c r="G153" s="13">
        <f t="shared" si="124"/>
        <v>0.4704487302836553</v>
      </c>
      <c r="H153" s="13">
        <f t="shared" si="124"/>
        <v>0.46009724678658437</v>
      </c>
      <c r="I153" s="13">
        <f t="shared" si="124"/>
        <v>0.44601519262740097</v>
      </c>
      <c r="J153" s="13">
        <f t="shared" si="124"/>
        <v>0.40601598444871967</v>
      </c>
      <c r="K153" s="13">
        <f t="shared" si="124"/>
        <v>0.3279402814300144</v>
      </c>
      <c r="L153" s="13">
        <f t="shared" si="124"/>
        <v>0.21047529753572636</v>
      </c>
      <c r="M153" s="13">
        <f t="shared" si="124"/>
        <v>0.06050839056635293</v>
      </c>
      <c r="N153" s="13">
        <f t="shared" si="124"/>
        <v>-0.11047615700768687</v>
      </c>
      <c r="O153" s="13">
        <f t="shared" si="124"/>
        <v>-0.2894778294171755</v>
      </c>
      <c r="P153" s="13">
        <f t="shared" si="124"/>
        <v>-0.46379063287077194</v>
      </c>
      <c r="Q153" s="13">
        <f t="shared" si="124"/>
        <v>-0.6212859127468577</v>
      </c>
      <c r="R153" s="13">
        <f t="shared" si="124"/>
        <v>-0.7492921474881289</v>
      </c>
      <c r="S153" s="13">
        <f t="shared" si="124"/>
        <v>-0.8326225223275449</v>
      </c>
      <c r="T153" s="13">
        <f t="shared" si="124"/>
        <v>-0.8519772851965765</v>
      </c>
      <c r="U153" s="13">
        <f t="shared" si="124"/>
        <v>-0.7850248535632045</v>
      </c>
      <c r="V153" s="13">
        <f t="shared" si="124"/>
        <v>-0.6134559935037303</v>
      </c>
      <c r="W153" s="13">
        <f t="shared" si="124"/>
        <v>-0.3380028502394138</v>
      </c>
      <c r="X153" s="13">
        <f t="shared" si="124"/>
        <v>0.0038735923376473913</v>
      </c>
      <c r="Y153" s="13">
        <f t="shared" si="124"/>
        <v>0.33509320520689095</v>
      </c>
      <c r="Z153" s="13">
        <f t="shared" si="124"/>
        <v>0.5691039478099753</v>
      </c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ht="12.75">
      <c r="A154" s="3" t="s">
        <v>164</v>
      </c>
    </row>
    <row r="155" spans="1:26" ht="12.75">
      <c r="A155" s="21" t="s">
        <v>32</v>
      </c>
      <c r="B155" s="3">
        <f aca="true" t="shared" si="125" ref="B155:Z155">$B$10+(($H$3-$B$10)*COS(B47-$B$47)-($H$4-$B$11)*SIN(B47-$B$47))*B122/$B$122</f>
        <v>11.56527121052277</v>
      </c>
      <c r="C155" s="3">
        <f t="shared" si="125"/>
        <v>11.147084276383673</v>
      </c>
      <c r="D155" s="3">
        <f t="shared" si="125"/>
        <v>10.812837249009167</v>
      </c>
      <c r="E155" s="3">
        <f t="shared" si="125"/>
        <v>10.595948945797723</v>
      </c>
      <c r="F155" s="3">
        <f t="shared" si="125"/>
        <v>10.51208399017722</v>
      </c>
      <c r="G155" s="3">
        <f t="shared" si="125"/>
        <v>10.55947184666446</v>
      </c>
      <c r="H155" s="3">
        <f t="shared" si="125"/>
        <v>10.723021329202336</v>
      </c>
      <c r="I155" s="3">
        <f t="shared" si="125"/>
        <v>10.979495733817929</v>
      </c>
      <c r="J155" s="3">
        <f t="shared" si="125"/>
        <v>11.302039925295542</v>
      </c>
      <c r="K155" s="3">
        <f t="shared" si="125"/>
        <v>11.663506738842973</v>
      </c>
      <c r="L155" s="3">
        <f t="shared" si="125"/>
        <v>12.038636549534935</v>
      </c>
      <c r="M155" s="3">
        <f t="shared" si="125"/>
        <v>12.405305151413923</v>
      </c>
      <c r="N155" s="3">
        <f t="shared" si="125"/>
        <v>12.745038810886758</v>
      </c>
      <c r="O155" s="3">
        <f t="shared" si="125"/>
        <v>13.042958600879999</v>
      </c>
      <c r="P155" s="3">
        <f t="shared" si="125"/>
        <v>13.287304039617894</v>
      </c>
      <c r="Q155" s="3">
        <f t="shared" si="125"/>
        <v>13.468694760425706</v>
      </c>
      <c r="R155" s="3">
        <f t="shared" si="125"/>
        <v>13.579309239111035</v>
      </c>
      <c r="S155" s="3">
        <f t="shared" si="125"/>
        <v>13.612193865486208</v>
      </c>
      <c r="T155" s="3">
        <f t="shared" si="125"/>
        <v>13.560975238694242</v>
      </c>
      <c r="U155" s="3">
        <f t="shared" si="125"/>
        <v>13.420333271391488</v>
      </c>
      <c r="V155" s="3">
        <f t="shared" si="125"/>
        <v>13.187645861108766</v>
      </c>
      <c r="W155" s="3">
        <f t="shared" si="125"/>
        <v>12.866062494085766</v>
      </c>
      <c r="X155" s="3">
        <f t="shared" si="125"/>
        <v>12.468615907974652</v>
      </c>
      <c r="Y155" s="3">
        <f t="shared" si="125"/>
        <v>12.021723666007787</v>
      </c>
      <c r="Z155" s="3">
        <f t="shared" si="125"/>
        <v>11.56527121052277</v>
      </c>
    </row>
    <row r="156" spans="1:26" ht="12.75">
      <c r="A156" s="21" t="s">
        <v>33</v>
      </c>
      <c r="B156" s="3">
        <f aca="true" t="shared" si="126" ref="B156:Z156">$B$11+(($H$3-$B$10)*SIN(B47-$B$47)+($H$4-$B$11)*COS(B47-$B$47))*B122/$B$122</f>
        <v>-11.342849736317953</v>
      </c>
      <c r="C156" s="3">
        <f t="shared" si="126"/>
        <v>-11.491883930882203</v>
      </c>
      <c r="D156" s="3">
        <f t="shared" si="126"/>
        <v>-11.596246485506065</v>
      </c>
      <c r="E156" s="3">
        <f t="shared" si="126"/>
        <v>-11.657176040168796</v>
      </c>
      <c r="F156" s="3">
        <f t="shared" si="126"/>
        <v>-11.679330246783415</v>
      </c>
      <c r="G156" s="3">
        <f t="shared" si="126"/>
        <v>-11.66690766823261</v>
      </c>
      <c r="H156" s="3">
        <f t="shared" si="126"/>
        <v>-11.622118001807614</v>
      </c>
      <c r="I156" s="3">
        <f t="shared" si="126"/>
        <v>-11.545816108230914</v>
      </c>
      <c r="J156" s="3">
        <f t="shared" si="126"/>
        <v>-11.439095948858338</v>
      </c>
      <c r="K156" s="3">
        <f t="shared" si="126"/>
        <v>-11.30476858253079</v>
      </c>
      <c r="L156" s="3">
        <f t="shared" si="126"/>
        <v>-11.148191888059717</v>
      </c>
      <c r="M156" s="3">
        <f t="shared" si="126"/>
        <v>-10.977376371909884</v>
      </c>
      <c r="N156" s="3">
        <f t="shared" si="126"/>
        <v>-10.802534105766249</v>
      </c>
      <c r="O156" s="3">
        <f t="shared" si="126"/>
        <v>-10.635309406721397</v>
      </c>
      <c r="P156" s="3">
        <f t="shared" si="126"/>
        <v>-10.487898208192682</v>
      </c>
      <c r="Q156" s="3">
        <f t="shared" si="126"/>
        <v>-10.372178785554704</v>
      </c>
      <c r="R156" s="3">
        <f t="shared" si="126"/>
        <v>-10.298873924477377</v>
      </c>
      <c r="S156" s="3">
        <f t="shared" si="126"/>
        <v>-10.276670829276641</v>
      </c>
      <c r="T156" s="3">
        <f t="shared" si="126"/>
        <v>-10.311170458763828</v>
      </c>
      <c r="U156" s="3">
        <f t="shared" si="126"/>
        <v>-10.40356990968993</v>
      </c>
      <c r="V156" s="3">
        <f t="shared" si="126"/>
        <v>-10.54917132941672</v>
      </c>
      <c r="W156" s="3">
        <f t="shared" si="126"/>
        <v>-10.736214042916519</v>
      </c>
      <c r="X156" s="3">
        <f t="shared" si="126"/>
        <v>-10.946031067853266</v>
      </c>
      <c r="Y156" s="3">
        <f t="shared" si="126"/>
        <v>-11.155639723922798</v>
      </c>
      <c r="Z156" s="3">
        <f t="shared" si="126"/>
        <v>-11.342849736317953</v>
      </c>
    </row>
    <row r="157" spans="1:26" ht="12.75">
      <c r="A157" s="21" t="s">
        <v>78</v>
      </c>
      <c r="B157" s="3">
        <f aca="true" t="shared" si="127" ref="B157:Z157">-B49*(B156-$B$11)+B125*(B155-$B$10)/B122</f>
        <v>-1.7016398137880766</v>
      </c>
      <c r="C157" s="3">
        <f t="shared" si="127"/>
        <v>-1.4633038723841205</v>
      </c>
      <c r="D157" s="3">
        <f t="shared" si="127"/>
        <v>-1.068520111129565</v>
      </c>
      <c r="E157" s="3">
        <f t="shared" si="127"/>
        <v>-0.5784557459314147</v>
      </c>
      <c r="F157" s="3">
        <f t="shared" si="127"/>
        <v>-0.06364204687123412</v>
      </c>
      <c r="G157" s="3">
        <f t="shared" si="127"/>
        <v>0.41570644641838184</v>
      </c>
      <c r="H157" s="3">
        <f t="shared" si="127"/>
        <v>0.818634447767397</v>
      </c>
      <c r="I157" s="3">
        <f t="shared" si="127"/>
        <v>1.123378583063874</v>
      </c>
      <c r="J157" s="3">
        <f t="shared" si="127"/>
        <v>1.3232585377840467</v>
      </c>
      <c r="K157" s="3">
        <f t="shared" si="127"/>
        <v>1.421986097010672</v>
      </c>
      <c r="L157" s="3">
        <f t="shared" si="127"/>
        <v>1.42967848808212</v>
      </c>
      <c r="M157" s="3">
        <f t="shared" si="127"/>
        <v>1.3597074269194966</v>
      </c>
      <c r="N157" s="3">
        <f t="shared" si="127"/>
        <v>1.2262260896064203</v>
      </c>
      <c r="O157" s="3">
        <f t="shared" si="127"/>
        <v>1.0422751157320889</v>
      </c>
      <c r="P157" s="3">
        <f t="shared" si="127"/>
        <v>0.8184689917411402</v>
      </c>
      <c r="Q157" s="3">
        <f t="shared" si="127"/>
        <v>0.5623211195835509</v>
      </c>
      <c r="R157" s="3">
        <f t="shared" si="127"/>
        <v>0.2783060270371319</v>
      </c>
      <c r="S157" s="3">
        <f t="shared" si="127"/>
        <v>-0.031169535379237705</v>
      </c>
      <c r="T157" s="3">
        <f t="shared" si="127"/>
        <v>-0.3636004175948717</v>
      </c>
      <c r="U157" s="3">
        <f t="shared" si="127"/>
        <v>-0.7126924204791112</v>
      </c>
      <c r="V157" s="3">
        <f t="shared" si="127"/>
        <v>-1.0631799188457935</v>
      </c>
      <c r="W157" s="3">
        <f t="shared" si="127"/>
        <v>-1.3854904150617893</v>
      </c>
      <c r="X157" s="3">
        <f t="shared" si="127"/>
        <v>-1.6339902848741408</v>
      </c>
      <c r="Y157" s="3">
        <f t="shared" si="127"/>
        <v>-1.7542627884069821</v>
      </c>
      <c r="Z157" s="3">
        <f t="shared" si="127"/>
        <v>-1.7016398137880766</v>
      </c>
    </row>
    <row r="158" spans="1:26" ht="12.75">
      <c r="A158" s="21" t="s">
        <v>77</v>
      </c>
      <c r="B158" s="3">
        <f aca="true" t="shared" si="128" ref="B158:Z158">B49*(B155-$B$10)+B125*(B156-$B$11)/B122</f>
        <v>-0.6493529929304261</v>
      </c>
      <c r="C158" s="3">
        <f t="shared" si="128"/>
        <v>-0.48516613160103716</v>
      </c>
      <c r="D158" s="3">
        <f t="shared" si="128"/>
        <v>-0.31320299811398833</v>
      </c>
      <c r="E158" s="3">
        <f t="shared" si="128"/>
        <v>-0.15549489598148358</v>
      </c>
      <c r="F158" s="3">
        <f t="shared" si="128"/>
        <v>-0.016517069153674124</v>
      </c>
      <c r="G158" s="3">
        <f t="shared" si="128"/>
        <v>0.11006507795477181</v>
      </c>
      <c r="H158" s="3">
        <f t="shared" si="128"/>
        <v>0.23167031018245113</v>
      </c>
      <c r="I158" s="3">
        <f t="shared" si="128"/>
        <v>0.35063546770140247</v>
      </c>
      <c r="J158" s="3">
        <f t="shared" si="128"/>
        <v>0.46291006542629076</v>
      </c>
      <c r="K158" s="3">
        <f t="shared" si="128"/>
        <v>0.5598694478786277</v>
      </c>
      <c r="L158" s="3">
        <f t="shared" si="128"/>
        <v>0.6311577048999921</v>
      </c>
      <c r="M158" s="3">
        <f t="shared" si="128"/>
        <v>0.6672245747617856</v>
      </c>
      <c r="N158" s="3">
        <f t="shared" si="128"/>
        <v>0.6610017429290866</v>
      </c>
      <c r="O158" s="3">
        <f t="shared" si="128"/>
        <v>0.6086811730536587</v>
      </c>
      <c r="P158" s="3">
        <f t="shared" si="128"/>
        <v>0.509842872780683</v>
      </c>
      <c r="Q158" s="3">
        <f t="shared" si="128"/>
        <v>0.3673073209627447</v>
      </c>
      <c r="R158" s="3">
        <f t="shared" si="128"/>
        <v>0.18710434717760407</v>
      </c>
      <c r="S158" s="3">
        <f t="shared" si="128"/>
        <v>-0.02113524614590719</v>
      </c>
      <c r="T158" s="3">
        <f t="shared" si="128"/>
        <v>-0.2432837744161368</v>
      </c>
      <c r="U158" s="3">
        <f t="shared" si="128"/>
        <v>-0.45968921309704824</v>
      </c>
      <c r="V158" s="3">
        <f t="shared" si="128"/>
        <v>-0.6451386564960322</v>
      </c>
      <c r="W158" s="3">
        <f t="shared" si="128"/>
        <v>-0.7717167770304325</v>
      </c>
      <c r="X158" s="3">
        <f t="shared" si="128"/>
        <v>-0.8161915518830091</v>
      </c>
      <c r="Y158" s="3">
        <f t="shared" si="128"/>
        <v>-0.7705807988598119</v>
      </c>
      <c r="Z158" s="3">
        <f t="shared" si="128"/>
        <v>-0.6493529929304261</v>
      </c>
    </row>
    <row r="159" spans="1:26" ht="12.75">
      <c r="A159" s="21" t="s">
        <v>196</v>
      </c>
      <c r="B159" s="22">
        <f aca="true" t="shared" si="129" ref="B159:Z159">-B53*(B156-$B$11)-B49*B158+B127*(B155-$B$10)/B122-(B155-$B$10)*(B125/B122)^2+(B125/B122)*B157</f>
        <v>0.5802242843829561</v>
      </c>
      <c r="C159" s="22">
        <f t="shared" si="129"/>
        <v>1.2647170638755472</v>
      </c>
      <c r="D159" s="22">
        <f t="shared" si="129"/>
        <v>1.7536282688278175</v>
      </c>
      <c r="E159" s="22">
        <f t="shared" si="129"/>
        <v>1.9710291908994544</v>
      </c>
      <c r="F159" s="22">
        <f t="shared" si="129"/>
        <v>1.9296931758465135</v>
      </c>
      <c r="G159" s="22">
        <f t="shared" si="129"/>
        <v>1.6958826050046845</v>
      </c>
      <c r="H159" s="22">
        <f t="shared" si="129"/>
        <v>1.3479707006820496</v>
      </c>
      <c r="I159" s="22">
        <f t="shared" si="129"/>
        <v>0.9525491434220128</v>
      </c>
      <c r="J159" s="22">
        <f t="shared" si="129"/>
        <v>0.5575331327994669</v>
      </c>
      <c r="K159" s="22">
        <f t="shared" si="129"/>
        <v>0.19355343084717508</v>
      </c>
      <c r="L159" s="22">
        <f t="shared" si="129"/>
        <v>-0.12263339206608284</v>
      </c>
      <c r="M159" s="22">
        <f t="shared" si="129"/>
        <v>-0.38505433464359157</v>
      </c>
      <c r="N159" s="22">
        <f t="shared" si="129"/>
        <v>-0.5959817020825171</v>
      </c>
      <c r="O159" s="22">
        <f t="shared" si="129"/>
        <v>-0.7636199295648325</v>
      </c>
      <c r="P159" s="22">
        <f t="shared" si="129"/>
        <v>-0.8997447773112113</v>
      </c>
      <c r="Q159" s="22">
        <f t="shared" si="129"/>
        <v>-1.017103416366493</v>
      </c>
      <c r="R159" s="22">
        <f t="shared" si="129"/>
        <v>-1.1262826506407984</v>
      </c>
      <c r="S159" s="22">
        <f t="shared" si="129"/>
        <v>-1.231529033279916</v>
      </c>
      <c r="T159" s="22">
        <f t="shared" si="129"/>
        <v>-1.3250027659499737</v>
      </c>
      <c r="U159" s="22">
        <f t="shared" si="129"/>
        <v>-1.379937789537553</v>
      </c>
      <c r="V159" s="22">
        <f t="shared" si="129"/>
        <v>-1.3462503092756122</v>
      </c>
      <c r="W159" s="22">
        <f t="shared" si="129"/>
        <v>-1.1571395734715273</v>
      </c>
      <c r="X159" s="22">
        <f t="shared" si="129"/>
        <v>-0.7568873013206654</v>
      </c>
      <c r="Y159" s="22">
        <f t="shared" si="129"/>
        <v>-0.1470807647303907</v>
      </c>
      <c r="Z159" s="22">
        <f t="shared" si="129"/>
        <v>0.553909640299078</v>
      </c>
    </row>
    <row r="160" spans="1:26" ht="12.75">
      <c r="A160" s="21" t="s">
        <v>197</v>
      </c>
      <c r="B160" s="22">
        <f aca="true" t="shared" si="130" ref="B160:Z160">B53*(B155-$B$10)+B127*(B156-$B$11)/B122+B49*B157-(B156-$B$11)*(B125/B122)^2+B125*B158/B122</f>
        <v>0.513869772322551</v>
      </c>
      <c r="C160" s="22">
        <f t="shared" si="130"/>
        <v>0.5830951892574308</v>
      </c>
      <c r="D160" s="22">
        <f t="shared" si="130"/>
        <v>0.5702099575262284</v>
      </c>
      <c r="E160" s="22">
        <f t="shared" si="130"/>
        <v>0.5322110219064932</v>
      </c>
      <c r="F160" s="22">
        <f t="shared" si="130"/>
        <v>0.5083086070910773</v>
      </c>
      <c r="G160" s="22">
        <f t="shared" si="130"/>
        <v>0.5047878080363692</v>
      </c>
      <c r="H160" s="22">
        <f t="shared" si="130"/>
        <v>0.5048190769026552</v>
      </c>
      <c r="I160" s="22">
        <f t="shared" si="130"/>
        <v>0.48561837009761816</v>
      </c>
      <c r="J160" s="22">
        <f t="shared" si="130"/>
        <v>0.43046600120387574</v>
      </c>
      <c r="K160" s="22">
        <f t="shared" si="130"/>
        <v>0.33312376526461135</v>
      </c>
      <c r="L160" s="22">
        <f t="shared" si="130"/>
        <v>0.19704194967400881</v>
      </c>
      <c r="M160" s="22">
        <f t="shared" si="130"/>
        <v>0.03224437989760364</v>
      </c>
      <c r="N160" s="22">
        <f t="shared" si="130"/>
        <v>-0.14811716092283853</v>
      </c>
      <c r="O160" s="22">
        <f t="shared" si="130"/>
        <v>-0.3304160026980552</v>
      </c>
      <c r="P160" s="22">
        <f t="shared" si="130"/>
        <v>-0.5018822100444693</v>
      </c>
      <c r="Q160" s="22">
        <f t="shared" si="130"/>
        <v>-0.6505040959397131</v>
      </c>
      <c r="R160" s="22">
        <f t="shared" si="130"/>
        <v>-0.7637598314818447</v>
      </c>
      <c r="S160" s="22">
        <f t="shared" si="130"/>
        <v>-0.8268908526837329</v>
      </c>
      <c r="T160" s="22">
        <f t="shared" si="130"/>
        <v>-0.8221199174926083</v>
      </c>
      <c r="U160" s="22">
        <f t="shared" si="130"/>
        <v>-0.7311187239070096</v>
      </c>
      <c r="V160" s="22">
        <f t="shared" si="130"/>
        <v>-0.5432995326265955</v>
      </c>
      <c r="W160" s="22">
        <f t="shared" si="130"/>
        <v>-0.26982827797939557</v>
      </c>
      <c r="X160" s="22">
        <f t="shared" si="130"/>
        <v>0.04452580480840768</v>
      </c>
      <c r="Y160" s="22">
        <f t="shared" si="130"/>
        <v>0.32773983150053193</v>
      </c>
      <c r="Z160" s="22">
        <f t="shared" si="130"/>
        <v>0.5891440821644659</v>
      </c>
    </row>
    <row r="162" ht="12.75">
      <c r="A162" s="3" t="s">
        <v>83</v>
      </c>
    </row>
    <row r="163" spans="1:256" ht="12.75">
      <c r="A163" s="3" t="s">
        <v>32</v>
      </c>
      <c r="B163" s="13">
        <f aca="true" t="shared" si="131" ref="B163:Z163">B110+($D$8-$H$3)*COS(B47-$B$47)-($D$9-$H$4)*SIN(B47-$B$47)</f>
        <v>3</v>
      </c>
      <c r="C163" s="13">
        <f t="shared" si="131"/>
        <v>3.0469475593422626</v>
      </c>
      <c r="D163" s="13">
        <f t="shared" si="131"/>
        <v>3.087167247637095</v>
      </c>
      <c r="E163" s="13">
        <f t="shared" si="131"/>
        <v>3.1146000231847513</v>
      </c>
      <c r="F163" s="13">
        <f t="shared" si="131"/>
        <v>3.125497053258602</v>
      </c>
      <c r="G163" s="13">
        <f t="shared" si="131"/>
        <v>3.119319629031076</v>
      </c>
      <c r="H163" s="13">
        <f t="shared" si="131"/>
        <v>3.0983976825762265</v>
      </c>
      <c r="I163" s="13">
        <f t="shared" si="131"/>
        <v>3.0668066031900265</v>
      </c>
      <c r="J163" s="13">
        <f t="shared" si="131"/>
        <v>3.0291232031225728</v>
      </c>
      <c r="K163" s="13">
        <f t="shared" si="131"/>
        <v>2.9894966533783447</v>
      </c>
      <c r="L163" s="13">
        <f t="shared" si="131"/>
        <v>2.9511620690180007</v>
      </c>
      <c r="M163" s="13">
        <f t="shared" si="131"/>
        <v>2.9163265664365436</v>
      </c>
      <c r="N163" s="13">
        <f t="shared" si="131"/>
        <v>2.8862891979183334</v>
      </c>
      <c r="O163" s="13">
        <f t="shared" si="131"/>
        <v>2.8616674969019886</v>
      </c>
      <c r="P163" s="13">
        <f t="shared" si="131"/>
        <v>2.8426449942758993</v>
      </c>
      <c r="Q163" s="13">
        <f t="shared" si="131"/>
        <v>2.8291960270890426</v>
      </c>
      <c r="R163" s="13">
        <f t="shared" si="131"/>
        <v>2.821273478858118</v>
      </c>
      <c r="S163" s="13">
        <f t="shared" si="131"/>
        <v>2.8189587486374226</v>
      </c>
      <c r="T163" s="13">
        <f t="shared" si="131"/>
        <v>2.822572063652512</v>
      </c>
      <c r="U163" s="13">
        <f t="shared" si="131"/>
        <v>2.8327260675237245</v>
      </c>
      <c r="V163" s="13">
        <f t="shared" si="131"/>
        <v>2.850277248110306</v>
      </c>
      <c r="W163" s="13">
        <f t="shared" si="131"/>
        <v>2.8760959311291074</v>
      </c>
      <c r="X163" s="13">
        <f t="shared" si="131"/>
        <v>2.910567970259889</v>
      </c>
      <c r="Y163" s="13">
        <f t="shared" si="131"/>
        <v>2.9528309032995756</v>
      </c>
      <c r="Z163" s="13">
        <f t="shared" si="131"/>
        <v>3</v>
      </c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ht="12.75">
      <c r="A164" s="3" t="s">
        <v>33</v>
      </c>
      <c r="B164" s="13">
        <f aca="true" t="shared" si="132" ref="B164:Z164">B111+($D$8-$H$3)*SIN(B47-$B$47)+($D$9-$H$4)*COS(B47-$B$47)</f>
        <v>1.0999999999999996</v>
      </c>
      <c r="C164" s="13">
        <f t="shared" si="132"/>
        <v>1.2586519651354848</v>
      </c>
      <c r="D164" s="13">
        <f t="shared" si="132"/>
        <v>1.3846010792832875</v>
      </c>
      <c r="E164" s="13">
        <f t="shared" si="132"/>
        <v>1.466001881680608</v>
      </c>
      <c r="F164" s="13">
        <f t="shared" si="132"/>
        <v>1.4974187412538527</v>
      </c>
      <c r="G164" s="13">
        <f t="shared" si="132"/>
        <v>1.4796704207167313</v>
      </c>
      <c r="H164" s="13">
        <f t="shared" si="132"/>
        <v>1.418338076018344</v>
      </c>
      <c r="I164" s="13">
        <f t="shared" si="132"/>
        <v>1.3218849759737132</v>
      </c>
      <c r="J164" s="13">
        <f t="shared" si="132"/>
        <v>1.2000191063339667</v>
      </c>
      <c r="K164" s="13">
        <f t="shared" si="132"/>
        <v>1.0625241490113808</v>
      </c>
      <c r="L164" s="13">
        <f t="shared" si="132"/>
        <v>0.9185470266740978</v>
      </c>
      <c r="M164" s="13">
        <f t="shared" si="132"/>
        <v>0.7762471495510024</v>
      </c>
      <c r="N164" s="13">
        <f t="shared" si="132"/>
        <v>0.6427023067851731</v>
      </c>
      <c r="O164" s="13">
        <f t="shared" si="132"/>
        <v>0.5239778432088649</v>
      </c>
      <c r="P164" s="13">
        <f t="shared" si="132"/>
        <v>0.4252808839396156</v>
      </c>
      <c r="Q164" s="13">
        <f t="shared" si="132"/>
        <v>0.35113446985873153</v>
      </c>
      <c r="R164" s="13">
        <f t="shared" si="132"/>
        <v>0.3055141791105598</v>
      </c>
      <c r="S164" s="13">
        <f t="shared" si="132"/>
        <v>0.2918889677259848</v>
      </c>
      <c r="T164" s="13">
        <f t="shared" si="132"/>
        <v>0.31309787936899625</v>
      </c>
      <c r="U164" s="13">
        <f t="shared" si="132"/>
        <v>0.37098131841258386</v>
      </c>
      <c r="V164" s="13">
        <f t="shared" si="132"/>
        <v>0.46569093161006947</v>
      </c>
      <c r="W164" s="13">
        <f t="shared" si="132"/>
        <v>0.5946706772368824</v>
      </c>
      <c r="X164" s="13">
        <f t="shared" si="132"/>
        <v>0.7514943153525504</v>
      </c>
      <c r="Y164" s="13">
        <f t="shared" si="132"/>
        <v>0.9250707075417584</v>
      </c>
      <c r="Z164" s="13">
        <f t="shared" si="132"/>
        <v>1.0999999999999996</v>
      </c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256" ht="12.75">
      <c r="A165" s="3" t="s">
        <v>78</v>
      </c>
      <c r="B165" s="13">
        <f aca="true" t="shared" si="133" ref="B165:Z165">B117-B49*(B164-B111)</f>
        <v>0.18364044929040135</v>
      </c>
      <c r="C165" s="13">
        <f t="shared" si="133"/>
        <v>0.17074435262636678</v>
      </c>
      <c r="D165" s="13">
        <f t="shared" si="133"/>
        <v>0.1325249031282867</v>
      </c>
      <c r="E165" s="13">
        <f t="shared" si="133"/>
        <v>0.0745997674905795</v>
      </c>
      <c r="F165" s="13">
        <f t="shared" si="133"/>
        <v>0.00833143384958221</v>
      </c>
      <c r="G165" s="13">
        <f t="shared" si="133"/>
        <v>-0.053961990095693135</v>
      </c>
      <c r="H165" s="13">
        <f t="shared" si="133"/>
        <v>-0.1031922124568051</v>
      </c>
      <c r="I165" s="13">
        <f t="shared" si="133"/>
        <v>-0.13517207997781844</v>
      </c>
      <c r="J165" s="13">
        <f t="shared" si="133"/>
        <v>-0.15003633013953332</v>
      </c>
      <c r="K165" s="13">
        <f t="shared" si="133"/>
        <v>-0.1506227971987415</v>
      </c>
      <c r="L165" s="13">
        <f t="shared" si="133"/>
        <v>-0.14083559362375464</v>
      </c>
      <c r="M165" s="13">
        <f t="shared" si="133"/>
        <v>-0.12447623757596804</v>
      </c>
      <c r="N165" s="13">
        <f t="shared" si="133"/>
        <v>-0.10461535371351194</v>
      </c>
      <c r="O165" s="13">
        <f t="shared" si="133"/>
        <v>-0.08337816494717121</v>
      </c>
      <c r="P165" s="13">
        <f t="shared" si="133"/>
        <v>-0.06197132408492634</v>
      </c>
      <c r="Q165" s="13">
        <f t="shared" si="133"/>
        <v>-0.04081075595135708</v>
      </c>
      <c r="R165" s="13">
        <f t="shared" si="133"/>
        <v>-0.019668390708627137</v>
      </c>
      <c r="S165" s="13">
        <f t="shared" si="133"/>
        <v>0.002185207086727547</v>
      </c>
      <c r="T165" s="13">
        <f t="shared" si="133"/>
        <v>0.02581085207978423</v>
      </c>
      <c r="U165" s="13">
        <f t="shared" si="133"/>
        <v>0.052318993266138314</v>
      </c>
      <c r="V165" s="13">
        <f t="shared" si="133"/>
        <v>0.0823476736998714</v>
      </c>
      <c r="W165" s="13">
        <f t="shared" si="133"/>
        <v>0.11518893179456158</v>
      </c>
      <c r="X165" s="13">
        <f t="shared" si="133"/>
        <v>0.147663891056951</v>
      </c>
      <c r="Y165" s="13">
        <f t="shared" si="133"/>
        <v>0.17338477510464223</v>
      </c>
      <c r="Z165" s="13">
        <f t="shared" si="133"/>
        <v>0.18364044929040135</v>
      </c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256" ht="12.75">
      <c r="A166" s="3" t="s">
        <v>77</v>
      </c>
      <c r="B166" s="13">
        <f aca="true" t="shared" si="134" ref="B166:Z166">B118+B49*(B163-B110)</f>
        <v>0.6484153723002968</v>
      </c>
      <c r="C166" s="13">
        <f t="shared" si="134"/>
        <v>0.5529089840462769</v>
      </c>
      <c r="D166" s="13">
        <f t="shared" si="134"/>
        <v>0.40160991303353966</v>
      </c>
      <c r="E166" s="13">
        <f t="shared" si="134"/>
        <v>0.21680335302812576</v>
      </c>
      <c r="F166" s="13">
        <f t="shared" si="134"/>
        <v>0.02382963343431649</v>
      </c>
      <c r="G166" s="13">
        <f t="shared" si="134"/>
        <v>-0.15573828439850101</v>
      </c>
      <c r="H166" s="13">
        <f t="shared" si="134"/>
        <v>-0.3073124761318442</v>
      </c>
      <c r="I166" s="13">
        <f t="shared" si="134"/>
        <v>-0.4232805633461971</v>
      </c>
      <c r="J166" s="13">
        <f t="shared" si="134"/>
        <v>-0.5014332209756662</v>
      </c>
      <c r="K166" s="13">
        <f t="shared" si="134"/>
        <v>-0.5431064179770884</v>
      </c>
      <c r="L166" s="13">
        <f t="shared" si="134"/>
        <v>-0.5515981945724098</v>
      </c>
      <c r="M166" s="13">
        <f t="shared" si="134"/>
        <v>-0.5309920418293386</v>
      </c>
      <c r="N166" s="13">
        <f t="shared" si="134"/>
        <v>-0.48536449113700897</v>
      </c>
      <c r="O166" s="13">
        <f t="shared" si="134"/>
        <v>-0.4183202362715679</v>
      </c>
      <c r="P166" s="13">
        <f t="shared" si="134"/>
        <v>-0.3327987471306171</v>
      </c>
      <c r="Q166" s="13">
        <f t="shared" si="134"/>
        <v>-0.23111041364452534</v>
      </c>
      <c r="R166" s="13">
        <f t="shared" si="134"/>
        <v>-0.11518744094214739</v>
      </c>
      <c r="S166" s="13">
        <f t="shared" si="134"/>
        <v>0.012928579447359138</v>
      </c>
      <c r="T166" s="13">
        <f t="shared" si="134"/>
        <v>0.15031087903048984</v>
      </c>
      <c r="U166" s="13">
        <f t="shared" si="134"/>
        <v>0.29204885781996004</v>
      </c>
      <c r="V166" s="13">
        <f t="shared" si="134"/>
        <v>0.42993070886536255</v>
      </c>
      <c r="W166" s="13">
        <f t="shared" si="134"/>
        <v>0.5513693602903273</v>
      </c>
      <c r="X166" s="13">
        <f t="shared" si="134"/>
        <v>0.6395980672126558</v>
      </c>
      <c r="Y166" s="13">
        <f t="shared" si="134"/>
        <v>0.6764888198483132</v>
      </c>
      <c r="Z166" s="13">
        <f t="shared" si="134"/>
        <v>0.6484153723002968</v>
      </c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</row>
    <row r="167" spans="1:256" ht="12.75">
      <c r="A167" s="3" t="s">
        <v>76</v>
      </c>
      <c r="B167" s="13">
        <f aca="true" t="shared" si="135" ref="B167:Z167">B120-B53*(B164-B111)-B49*(B166-B118)</f>
        <v>0.35438774800836814</v>
      </c>
      <c r="C167" s="13">
        <f t="shared" si="135"/>
        <v>0.1792378968392417</v>
      </c>
      <c r="D167" s="13">
        <f t="shared" si="135"/>
        <v>-0.03960964964516277</v>
      </c>
      <c r="E167" s="13">
        <f t="shared" si="135"/>
        <v>-0.22800388044084038</v>
      </c>
      <c r="F167" s="13">
        <f t="shared" si="135"/>
        <v>-0.34043469863118</v>
      </c>
      <c r="G167" s="13">
        <f t="shared" si="135"/>
        <v>-0.37213037590715353</v>
      </c>
      <c r="H167" s="13">
        <f t="shared" si="135"/>
        <v>-0.3441102753466153</v>
      </c>
      <c r="I167" s="13">
        <f t="shared" si="135"/>
        <v>-0.28366370910277794</v>
      </c>
      <c r="J167" s="13">
        <f t="shared" si="135"/>
        <v>-0.21290232533740783</v>
      </c>
      <c r="K167" s="13">
        <f t="shared" si="135"/>
        <v>-0.1456931431770353</v>
      </c>
      <c r="L167" s="13">
        <f t="shared" si="135"/>
        <v>-0.08896498819065132</v>
      </c>
      <c r="M167" s="13">
        <f t="shared" si="135"/>
        <v>-0.04512610173705944</v>
      </c>
      <c r="N167" s="13">
        <f t="shared" si="135"/>
        <v>-0.014055183360766887</v>
      </c>
      <c r="O167" s="13">
        <f t="shared" si="135"/>
        <v>0.005720258312677862</v>
      </c>
      <c r="P167" s="13">
        <f t="shared" si="135"/>
        <v>0.016555961831002997</v>
      </c>
      <c r="Q167" s="13">
        <f t="shared" si="135"/>
        <v>0.02173919646550461</v>
      </c>
      <c r="R167" s="13">
        <f t="shared" si="135"/>
        <v>0.025912310920355924</v>
      </c>
      <c r="S167" s="13">
        <f t="shared" si="135"/>
        <v>0.035716072885480635</v>
      </c>
      <c r="T167" s="13">
        <f t="shared" si="135"/>
        <v>0.06018535956704263</v>
      </c>
      <c r="U167" s="13">
        <f t="shared" si="135"/>
        <v>0.10961534839865972</v>
      </c>
      <c r="V167" s="13">
        <f t="shared" si="135"/>
        <v>0.19059841399094463</v>
      </c>
      <c r="W167" s="13">
        <f t="shared" si="135"/>
        <v>0.2956921136423666</v>
      </c>
      <c r="X167" s="13">
        <f t="shared" si="135"/>
        <v>0.3924374398341927</v>
      </c>
      <c r="Y167" s="13">
        <f t="shared" si="135"/>
        <v>0.42689621018081403</v>
      </c>
      <c r="Z167" s="13">
        <f t="shared" si="135"/>
        <v>-0.3598928934725977</v>
      </c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</row>
    <row r="168" spans="1:256" ht="12.75">
      <c r="A168" s="3" t="s">
        <v>75</v>
      </c>
      <c r="B168" s="13">
        <f aca="true" t="shared" si="136" ref="B168:Z168">B121+B53*(B163-B110)+B49*(B165-B117)</f>
        <v>-0.17657790609017932</v>
      </c>
      <c r="C168" s="13">
        <f t="shared" si="136"/>
        <v>-0.48326912171989855</v>
      </c>
      <c r="D168" s="13">
        <f t="shared" si="136"/>
        <v>-0.6892861915487782</v>
      </c>
      <c r="E168" s="13">
        <f t="shared" si="136"/>
        <v>-0.7673137966797273</v>
      </c>
      <c r="F168" s="13">
        <f t="shared" si="136"/>
        <v>-0.738009563324371</v>
      </c>
      <c r="G168" s="13">
        <f t="shared" si="136"/>
        <v>-0.6420913543003002</v>
      </c>
      <c r="H168" s="13">
        <f t="shared" si="136"/>
        <v>-0.5163911400440953</v>
      </c>
      <c r="I168" s="13">
        <f t="shared" si="136"/>
        <v>-0.3849847933949588</v>
      </c>
      <c r="J168" s="13">
        <f t="shared" si="136"/>
        <v>-0.26029469999893934</v>
      </c>
      <c r="K168" s="13">
        <f t="shared" si="136"/>
        <v>-0.14708918111824534</v>
      </c>
      <c r="L168" s="13">
        <f t="shared" si="136"/>
        <v>-0.04594398556182924</v>
      </c>
      <c r="M168" s="13">
        <f t="shared" si="136"/>
        <v>0.0445402005239359</v>
      </c>
      <c r="N168" s="13">
        <f t="shared" si="136"/>
        <v>0.12652272001214085</v>
      </c>
      <c r="O168" s="13">
        <f t="shared" si="136"/>
        <v>0.2023625045140579</v>
      </c>
      <c r="P168" s="13">
        <f t="shared" si="136"/>
        <v>0.274425967826856</v>
      </c>
      <c r="Q168" s="13">
        <f t="shared" si="136"/>
        <v>0.34499063192782686</v>
      </c>
      <c r="R168" s="13">
        <f t="shared" si="136"/>
        <v>0.4159130153437776</v>
      </c>
      <c r="S168" s="13">
        <f t="shared" si="136"/>
        <v>0.48760432827386907</v>
      </c>
      <c r="T168" s="13">
        <f t="shared" si="136"/>
        <v>0.5567343675007264</v>
      </c>
      <c r="U168" s="13">
        <f t="shared" si="136"/>
        <v>0.6123205113445567</v>
      </c>
      <c r="V168" s="13">
        <f t="shared" si="136"/>
        <v>0.6313826789413007</v>
      </c>
      <c r="W168" s="13">
        <f t="shared" si="136"/>
        <v>0.5790572877997735</v>
      </c>
      <c r="X168" s="13">
        <f t="shared" si="136"/>
        <v>0.42152462996180473</v>
      </c>
      <c r="Y168" s="13">
        <f t="shared" si="136"/>
        <v>0.15387288981069563</v>
      </c>
      <c r="Z168" s="13">
        <f t="shared" si="136"/>
        <v>-0.3418050422440385</v>
      </c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70" ht="12.75">
      <c r="A170" s="3" t="s">
        <v>128</v>
      </c>
    </row>
    <row r="171" spans="1:26" ht="12.75">
      <c r="A171" s="3" t="s">
        <v>32</v>
      </c>
      <c r="B171" s="3">
        <f>$D$10+($F$8-$D$10)*COS(B84-$B$84)-($F$9-$D$11)*SIN(B84-$B$84)</f>
        <v>4</v>
      </c>
      <c r="C171" s="3">
        <f>$D$10+($F$8-$D$10)*COS(C84-$B$84)-($F$9-$D$11)*SIN(C84-$B$84)</f>
        <v>4.114901955326093</v>
      </c>
      <c r="D171" s="3">
        <f>$D$10+($F$8-$D$10)*COS(D84-$B$84)-($F$9-$D$11)*SIN(D84-$B$84)</f>
        <v>4.210939974919874</v>
      </c>
      <c r="E171" s="3">
        <f>$D$10+($F$8-$D$10)*COS(E84-$B$84)-($F$9-$D$11)*SIN(E84-$B$84)</f>
        <v>4.275190003244262</v>
      </c>
      <c r="F171" s="3">
        <f>$D$10+($F$8-$D$10)*COS(F84-$B$84)-($F$9-$D$11)*SIN(F84-$B$84)</f>
        <v>4.30043380461953</v>
      </c>
      <c r="G171" s="3">
        <f>$D$10+($F$8-$D$10)*COS(G84-$B$84)-($F$9-$D$11)*SIN(G84-$B$84)</f>
        <v>4.286142586486721</v>
      </c>
      <c r="H171" s="3">
        <f>$D$10+($F$8-$D$10)*COS(H84-$B$84)-($F$9-$D$11)*SIN(H84-$B$84)</f>
        <v>4.237364542248162</v>
      </c>
      <c r="I171" s="3">
        <f>$D$10+($F$8-$D$10)*COS(I84-$B$84)-($F$9-$D$11)*SIN(I84-$B$84)</f>
        <v>4.162597625658698</v>
      </c>
      <c r="J171" s="3">
        <f>$D$10+($F$8-$D$10)*COS(J84-$B$84)-($F$9-$D$11)*SIN(J84-$B$84)</f>
        <v>4.0716329357207135</v>
      </c>
      <c r="K171" s="3">
        <f>$D$10+($F$8-$D$10)*COS(K84-$B$84)-($F$9-$D$11)*SIN(K84-$B$84)</f>
        <v>3.9738827723378543</v>
      </c>
      <c r="L171" s="3">
        <f>$D$10+($F$8-$D$10)*COS(L84-$B$84)-($F$9-$D$11)*SIN(L84-$B$84)</f>
        <v>3.8773245970646006</v>
      </c>
      <c r="M171" s="3">
        <f>$D$10+($F$8-$D$10)*COS(M84-$B$84)-($F$9-$D$11)*SIN(M84-$B$84)</f>
        <v>3.7880014923515657</v>
      </c>
      <c r="N171" s="3">
        <f>$D$10+($F$8-$D$10)*COS(N84-$B$84)-($F$9-$D$11)*SIN(N84-$B$84)</f>
        <v>3.7099567720252744</v>
      </c>
      <c r="O171" s="3">
        <f>$D$10+($F$8-$D$10)*COS(O84-$B$84)-($F$9-$D$11)*SIN(O84-$B$84)</f>
        <v>3.645473856513682</v>
      </c>
      <c r="P171" s="3">
        <f>$D$10+($F$8-$D$10)*COS(P84-$B$84)-($F$9-$D$11)*SIN(P84-$B$84)</f>
        <v>3.595506082777007</v>
      </c>
      <c r="Q171" s="3">
        <f>$D$10+($F$8-$D$10)*COS(Q84-$B$84)-($F$9-$D$11)*SIN(Q84-$B$84)</f>
        <v>3.5602018309256365</v>
      </c>
      <c r="R171" s="3">
        <f>$D$10+($F$8-$D$10)*COS(R84-$B$84)-($F$9-$D$11)*SIN(R84-$B$84)</f>
        <v>3.5394519042569677</v>
      </c>
      <c r="S171" s="3">
        <f>$D$10+($F$8-$D$10)*COS(S84-$B$84)-($F$9-$D$11)*SIN(S84-$B$84)</f>
        <v>3.533399902601209</v>
      </c>
      <c r="T171" s="3">
        <f>$D$10+($F$8-$D$10)*COS(T84-$B$84)-($F$9-$D$11)*SIN(T84-$B$84)</f>
        <v>3.5428494519927045</v>
      </c>
      <c r="U171" s="3">
        <f>$D$10+($F$8-$D$10)*COS(U84-$B$84)-($F$9-$D$11)*SIN(U84-$B$84)</f>
        <v>3.5694612015791334</v>
      </c>
      <c r="V171" s="3">
        <f>$D$10+($F$8-$D$10)*COS(V84-$B$84)-($F$9-$D$11)*SIN(V84-$B$84)</f>
        <v>3.615558464634532</v>
      </c>
      <c r="W171" s="3">
        <f>$D$10+($F$8-$D$10)*COS(W84-$B$84)-($F$9-$D$11)*SIN(W84-$B$84)</f>
        <v>3.6833033397180186</v>
      </c>
      <c r="X171" s="3">
        <f>$D$10+($F$8-$D$10)*COS(X84-$B$84)-($F$9-$D$11)*SIN(X84-$B$84)</f>
        <v>3.7731054353894375</v>
      </c>
      <c r="Y171" s="3">
        <f>$D$10+($F$8-$D$10)*COS(Y84-$B$84)-($F$9-$D$11)*SIN(Y84-$B$84)</f>
        <v>3.881567399385087</v>
      </c>
      <c r="Z171" s="3">
        <f>$D$10+($F$8-$D$10)*COS(Z84-$B$84)-($F$9-$D$11)*SIN(Z84-$B$84)</f>
        <v>4</v>
      </c>
    </row>
    <row r="172" spans="1:26" ht="12.75">
      <c r="A172" s="3" t="s">
        <v>33</v>
      </c>
      <c r="B172" s="3">
        <f>$D$11+($F$8-$D$10)*SIN(B84-$B$84)+($F$9-$D$11)*COS(B84-$B$84)</f>
        <v>0.5</v>
      </c>
      <c r="C172" s="3">
        <f>$D$11+($F$8-$D$10)*SIN(C84-$B$84)+($F$9-$D$11)*COS(C84-$B$84)</f>
        <v>0.6750725566367324</v>
      </c>
      <c r="D172" s="3">
        <f>$D$11+($F$8-$D$10)*SIN(D84-$B$84)+($F$9-$D$11)*COS(D84-$B$84)</f>
        <v>0.8094526382090517</v>
      </c>
      <c r="E172" s="3">
        <f>$D$11+($F$8-$D$10)*SIN(E84-$B$84)+($F$9-$D$11)*COS(E84-$B$84)</f>
        <v>0.8940957980116209</v>
      </c>
      <c r="F172" s="3">
        <f>$D$11+($F$8-$D$10)*SIN(F84-$B$84)+($F$9-$D$11)*COS(F84-$B$84)</f>
        <v>0.9262962881427568</v>
      </c>
      <c r="G172" s="3">
        <f>$D$11+($F$8-$D$10)*SIN(G84-$B$84)+($F$9-$D$11)*COS(G84-$B$84)</f>
        <v>0.908137395669685</v>
      </c>
      <c r="H172" s="3">
        <f>$D$11+($F$8-$D$10)*SIN(H84-$B$84)+($F$9-$D$11)*COS(H84-$B$84)</f>
        <v>0.8447450522091813</v>
      </c>
      <c r="I172" s="3">
        <f>$D$11+($F$8-$D$10)*SIN(I84-$B$84)+($F$9-$D$11)*COS(I84-$B$84)</f>
        <v>0.7430535936069034</v>
      </c>
      <c r="J172" s="3">
        <f>$D$11+($F$8-$D$10)*SIN(J84-$B$84)+($F$9-$D$11)*COS(J84-$B$84)</f>
        <v>0.6111170422418333</v>
      </c>
      <c r="K172" s="3">
        <f>$D$11+($F$8-$D$10)*SIN(K84-$B$84)+($F$9-$D$11)*COS(K84-$B$84)</f>
        <v>0.45771846823880136</v>
      </c>
      <c r="L172" s="3">
        <f>$D$11+($F$8-$D$10)*SIN(L84-$B$84)+($F$9-$D$11)*COS(L84-$B$84)</f>
        <v>0.29206184952139624</v>
      </c>
      <c r="M172" s="3">
        <f>$D$11+($F$8-$D$10)*SIN(M84-$B$84)+($F$9-$D$11)*COS(M84-$B$84)</f>
        <v>0.12345675057613592</v>
      </c>
      <c r="N172" s="3">
        <f>$D$11+($F$8-$D$10)*SIN(N84-$B$84)+($F$9-$D$11)*COS(N84-$B$84)</f>
        <v>-0.03899793419073605</v>
      </c>
      <c r="O172" s="3">
        <f>$D$11+($F$8-$D$10)*SIN(O84-$B$84)+($F$9-$D$11)*COS(O84-$B$84)</f>
        <v>-0.18668754328048198</v>
      </c>
      <c r="P172" s="3">
        <f>$D$11+($F$8-$D$10)*SIN(P84-$B$84)+($F$9-$D$11)*COS(P84-$B$84)</f>
        <v>-0.31167736106345556</v>
      </c>
      <c r="Q172" s="3">
        <f>$D$11+($F$8-$D$10)*SIN(Q84-$B$84)+($F$9-$D$11)*COS(Q84-$B$84)</f>
        <v>-0.40682950759062475</v>
      </c>
      <c r="R172" s="3">
        <f>$D$11+($F$8-$D$10)*SIN(R84-$B$84)+($F$9-$D$11)*COS(R84-$B$84)</f>
        <v>-0.465884396284554</v>
      </c>
      <c r="S172" s="3">
        <f>$D$11+($F$8-$D$10)*SIN(S84-$B$84)+($F$9-$D$11)*COS(S84-$B$84)</f>
        <v>-0.48359518270446245</v>
      </c>
      <c r="T172" s="3">
        <f>$D$11+($F$8-$D$10)*SIN(T84-$B$84)+($F$9-$D$11)*COS(T84-$B$84)</f>
        <v>-0.4560411299525273</v>
      </c>
      <c r="U172" s="3">
        <f>$D$11+($F$8-$D$10)*SIN(U84-$B$84)+($F$9-$D$11)*COS(U84-$B$84)</f>
        <v>-0.38125790945951543</v>
      </c>
      <c r="V172" s="3">
        <f>$D$11+($F$8-$D$10)*SIN(V84-$B$84)+($F$9-$D$11)*COS(V84-$B$84)</f>
        <v>-0.26026656554456595</v>
      </c>
      <c r="W172" s="3">
        <f>$D$11+($F$8-$D$10)*SIN(W84-$B$84)+($F$9-$D$11)*COS(W84-$B$84)</f>
        <v>-0.09838754129281435</v>
      </c>
      <c r="X172" s="3">
        <f>$D$11+($F$8-$D$10)*SIN(X84-$B$84)+($F$9-$D$11)*COS(X84-$B$84)</f>
        <v>0.09364809355958492</v>
      </c>
      <c r="Y172" s="3">
        <f>$D$11+($F$8-$D$10)*SIN(Y84-$B$84)+($F$9-$D$11)*COS(Y84-$B$84)</f>
        <v>0.29967669775390116</v>
      </c>
      <c r="Z172" s="3">
        <f>$D$11+($F$8-$D$10)*SIN(Z84-$B$84)+($F$9-$D$11)*COS(Z84-$B$84)</f>
        <v>0.5</v>
      </c>
    </row>
    <row r="173" spans="1:26" ht="12.75">
      <c r="A173" s="3" t="s">
        <v>78</v>
      </c>
      <c r="B173" s="3">
        <f>-B106*(B172-$D$11)</f>
        <v>0.4553321154179976</v>
      </c>
      <c r="C173" s="3">
        <f>-C106*(C172-$D$11)</f>
        <v>0.41239906213973926</v>
      </c>
      <c r="D173" s="3">
        <f>-D106*(D172-$D$11)</f>
        <v>0.3128261294378505</v>
      </c>
      <c r="E173" s="3">
        <f>-E106*(E172-$D$11)</f>
        <v>0.17335361151876602</v>
      </c>
      <c r="F173" s="3">
        <f>-F106*(F172-$D$11)</f>
        <v>0.019240534291201733</v>
      </c>
      <c r="G173" s="3">
        <f>-G106*(G172-$D$11)</f>
        <v>-0.12505875756143858</v>
      </c>
      <c r="H173" s="3">
        <f>-H106*(H172-$D$11)</f>
        <v>-0.24202637032894922</v>
      </c>
      <c r="I173" s="3">
        <f>-I106*(I172-$D$11)</f>
        <v>-0.3228102892739949</v>
      </c>
      <c r="J173" s="3">
        <f>-J106*(J172-$D$11)</f>
        <v>-0.36605019569886155</v>
      </c>
      <c r="K173" s="3">
        <f>-K106*(K172-$D$11)</f>
        <v>-0.37559682018995555</v>
      </c>
      <c r="L173" s="3">
        <f>-L106*(L172-$D$11)</f>
        <v>-0.35820319028195335</v>
      </c>
      <c r="M173" s="3">
        <f>-M106*(M172-$D$11)</f>
        <v>-0.321617340622475</v>
      </c>
      <c r="N173" s="3">
        <f>-N106*(N172-$D$11)</f>
        <v>-0.27317495916229373</v>
      </c>
      <c r="O173" s="3">
        <f>-O106*(O172-$D$11)</f>
        <v>-0.21886540037751337</v>
      </c>
      <c r="P173" s="3">
        <f>-P106*(P172-$D$11)</f>
        <v>-0.1628011663347189</v>
      </c>
      <c r="Q173" s="3">
        <f>-Q106*(Q172-$D$11)</f>
        <v>-0.10700600619337533</v>
      </c>
      <c r="R173" s="3">
        <f>-R106*(R172-$D$11)</f>
        <v>-0.05144717495061916</v>
      </c>
      <c r="S173" s="3">
        <f>-S106*(S172-$D$11)</f>
        <v>0.0057107059803259705</v>
      </c>
      <c r="T173" s="3">
        <f>-T106*(T172-$D$11)</f>
        <v>0.06754573169734561</v>
      </c>
      <c r="U173" s="3">
        <f>-U106*(U172-$D$11)</f>
        <v>0.13728275376259425</v>
      </c>
      <c r="V173" s="3">
        <f>-V106*(V172-$D$11)</f>
        <v>0.2163542617625648</v>
      </c>
      <c r="W173" s="3">
        <f>-W106*(W172-$D$11)</f>
        <v>0.30157981727074645</v>
      </c>
      <c r="X173" s="3">
        <f>-X106*(X172-$D$11)</f>
        <v>0.38240428843520224</v>
      </c>
      <c r="Y173" s="3">
        <f>-Y106*(Y172-$D$11)</f>
        <v>0.44062865926181427</v>
      </c>
      <c r="Z173" s="3">
        <f>-Z106*(Z172-$D$11)</f>
        <v>0.4553321154179976</v>
      </c>
    </row>
    <row r="174" spans="1:26" ht="12.75">
      <c r="A174" s="3" t="s">
        <v>77</v>
      </c>
      <c r="B174" s="3">
        <f>B106*(B171-$D$10)</f>
        <v>0.7285313846687962</v>
      </c>
      <c r="C174" s="3">
        <f>C106*(C171-$D$10)</f>
        <v>0.5989410589890142</v>
      </c>
      <c r="D174" s="3">
        <f>D106*(D171-$D$10)</f>
        <v>0.4219031727863927</v>
      </c>
      <c r="E174" s="3">
        <f>E106*(E171-$D$10)</f>
        <v>0.22311260933464702</v>
      </c>
      <c r="F174" s="3">
        <f>F106*(F171-$D$10)</f>
        <v>0.02432481992107702</v>
      </c>
      <c r="G174" s="3">
        <f>G106*(G171-$D$10)</f>
        <v>-0.15970717015842884</v>
      </c>
      <c r="H174" s="3">
        <f>H106*(H171-$D$10)</f>
        <v>-0.32011902156345456</v>
      </c>
      <c r="I174" s="3">
        <f>I106*(I171-$D$10)</f>
        <v>-0.4515963426339644</v>
      </c>
      <c r="J174" s="3">
        <f>J106*(J171-$D$10)</f>
        <v>-0.5507143147523503</v>
      </c>
      <c r="K174" s="3">
        <f>K106*(K171-$D$10)</f>
        <v>-0.61528480497831</v>
      </c>
      <c r="L174" s="3">
        <f>L106*(L171-$D$10)</f>
        <v>-0.6442912882725036</v>
      </c>
      <c r="M174" s="3">
        <f>M106*(M171-$D$10)</f>
        <v>-0.6379464796578406</v>
      </c>
      <c r="N174" s="3">
        <f>N106*(N171-$D$10)</f>
        <v>-0.5976191479037728</v>
      </c>
      <c r="O174" s="3">
        <f>O106*(O171-$D$10)</f>
        <v>-0.5255879119546026</v>
      </c>
      <c r="P174" s="3">
        <f>P106*(P171-$D$10)</f>
        <v>-0.42471547220959144</v>
      </c>
      <c r="Q174" s="3">
        <f>Q106*(Q171-$D$10)</f>
        <v>-0.29820102282890615</v>
      </c>
      <c r="R174" s="3">
        <f>R106*(R171-$D$10)</f>
        <v>-0.14958624871656562</v>
      </c>
      <c r="S174" s="3">
        <f>S106*(S171-$D$10)</f>
        <v>0.01682099634412372</v>
      </c>
      <c r="T174" s="3">
        <f>T106*(T171-$D$10)</f>
        <v>0.19499320926931224</v>
      </c>
      <c r="U174" s="3">
        <f>U106*(U171-$D$10)</f>
        <v>0.3757464332666774</v>
      </c>
      <c r="V174" s="3">
        <f>V106*(V171-$D$10)</f>
        <v>0.5452516993915494</v>
      </c>
      <c r="W174" s="3">
        <f>W106*(W171-$D$10)</f>
        <v>0.6845919546121041</v>
      </c>
      <c r="X174" s="3">
        <f>X106*(X171-$D$10)</f>
        <v>0.772041210384301</v>
      </c>
      <c r="Y174" s="3">
        <f>Y106*(Y171-$D$10)</f>
        <v>0.7891106766622963</v>
      </c>
      <c r="Z174" s="3">
        <f>Z106*(Z171-$D$10)</f>
        <v>0.7285313846687962</v>
      </c>
    </row>
    <row r="175" spans="1:26" ht="12.75">
      <c r="A175" s="3" t="s">
        <v>76</v>
      </c>
      <c r="B175" s="3">
        <f>-B106*B174-B107*(B172-$D$11)</f>
        <v>-0.049049446179220746</v>
      </c>
      <c r="C175" s="3">
        <f>-C106*C174-C107*(C172-$D$11)</f>
        <v>-0.2783410927015246</v>
      </c>
      <c r="D175" s="3">
        <f>-D106*D174-D107*(D172-$D$11)</f>
        <v>-0.47115714424364424</v>
      </c>
      <c r="E175" s="3">
        <f>-E106*E174-E107*(E172-$D$11)</f>
        <v>-0.5776065659688807</v>
      </c>
      <c r="F175" s="3">
        <f>-F106*F174-F107*(F172-$D$11)</f>
        <v>-0.583764880807773</v>
      </c>
      <c r="G175" s="3">
        <f>-G106*G174-G107*(G172-$D$11)</f>
        <v>-0.5073560911180848</v>
      </c>
      <c r="H175" s="3">
        <f>-H106*H174-H107*(H172-$D$11)</f>
        <v>-0.3806676643236501</v>
      </c>
      <c r="I175" s="3">
        <f>-I106*I174-I107*(I172-$D$11)</f>
        <v>-0.2357646325155079</v>
      </c>
      <c r="J175" s="3">
        <f>-J106*J174-J107*(J172-$D$11)</f>
        <v>-0.0971656968074626</v>
      </c>
      <c r="K175" s="3">
        <f>-K106*K174-K107*(K172-$D$11)</f>
        <v>0.01981373025009925</v>
      </c>
      <c r="L175" s="3">
        <f>-L106*L174-L107*(L172-$D$11)</f>
        <v>0.10804200902989336</v>
      </c>
      <c r="M175" s="3">
        <f>-M106*M174-M107*(M172-$D$11)</f>
        <v>0.16672445599610936</v>
      </c>
      <c r="N175" s="3">
        <f>-N106*N174-N107*(N172-$D$11)</f>
        <v>0.19950216851060948</v>
      </c>
      <c r="O175" s="3">
        <f>-O106*O174-O107*(O172-$D$11)</f>
        <v>0.21276144942745223</v>
      </c>
      <c r="P175" s="3">
        <f>-P106*P174-P107*(P172-$D$11)</f>
        <v>0.21425173957166715</v>
      </c>
      <c r="Q175" s="3">
        <f>-Q106*Q174-Q107*(Q172-$D$11)</f>
        <v>0.21202820606065836</v>
      </c>
      <c r="R175" s="3">
        <f>-R106*R174-R107*(R172-$D$11)</f>
        <v>0.2136119401885933</v>
      </c>
      <c r="S175" s="3">
        <f>-S106*S174-S107*(S172-$D$11)</f>
        <v>0.22506819081294746</v>
      </c>
      <c r="T175" s="3">
        <f>-T106*T174-T107*(T172-$D$11)</f>
        <v>0.24949153110641353</v>
      </c>
      <c r="U175" s="3">
        <f>-U106*U174-U107*(U172-$D$11)</f>
        <v>0.2843588494861951</v>
      </c>
      <c r="V175" s="3">
        <f>-V106*V174-V107*(V172-$D$11)</f>
        <v>0.31787758877075245</v>
      </c>
      <c r="W175" s="3">
        <f>-W106*W174-W107*(W172-$D$11)</f>
        <v>0.32652631897430107</v>
      </c>
      <c r="X175" s="3">
        <f>-X106*X174-X107*(X172-$D$11)</f>
        <v>0.27902788968289427</v>
      </c>
      <c r="Y175" s="3">
        <f>-Y106*Y174-Y107*(Y172-$D$11)</f>
        <v>0.15178714679716276</v>
      </c>
      <c r="Z175" s="3">
        <f>-Z106*Z174-Z107*(Z172-$D$11)</f>
        <v>-0.049049446179220635</v>
      </c>
    </row>
    <row r="176" spans="1:26" ht="12.75">
      <c r="A176" s="3" t="s">
        <v>75</v>
      </c>
      <c r="B176" s="3">
        <f>B106*B173+B107*(B171-$D$10)</f>
        <v>-0.37371323939813805</v>
      </c>
      <c r="C176" s="3">
        <f>C106*C173+C107*(C171-$D$10)</f>
        <v>-0.6019222953818254</v>
      </c>
      <c r="D176" s="3">
        <f>D106*D173+D107*(D171-$D$10)</f>
        <v>-0.733632290937886</v>
      </c>
      <c r="E176" s="3">
        <f>E106*E173+E107*(E171-$D$10)</f>
        <v>-0.7709853363238234</v>
      </c>
      <c r="F176" s="3">
        <f>F106*F173+F107*(F171-$D$10)</f>
        <v>-0.7383526824900054</v>
      </c>
      <c r="G176" s="3">
        <f>G106*G173+G107*(G171-$D$10)</f>
        <v>-0.662071281845149</v>
      </c>
      <c r="H176" s="3">
        <f>H106*H173+H107*(H171-$D$10)</f>
        <v>-0.5601087528275012</v>
      </c>
      <c r="I176" s="3">
        <f>I106*I173+I107*(I171-$D$10)</f>
        <v>-0.44216033655668324</v>
      </c>
      <c r="J176" s="3">
        <f>J106*J173+J107*(J171-$D$10)</f>
        <v>-0.31365178661518506</v>
      </c>
      <c r="K176" s="3">
        <f>K106*K173+K107*(K171-$D$10)</f>
        <v>-0.17897735951223176</v>
      </c>
      <c r="L176" s="3">
        <f>L106*L173+L107*(L171-$D$10)</f>
        <v>-0.042755677200075975</v>
      </c>
      <c r="M176" s="3">
        <f>M106*M173+M107*(M171-$D$10)</f>
        <v>0.09033842346690504</v>
      </c>
      <c r="N176" s="3">
        <f>N106*N173+N107*(N171-$D$10)</f>
        <v>0.2162668413894014</v>
      </c>
      <c r="O176" s="3">
        <f>O106*O173+O107*(O171-$D$10)</f>
        <v>0.3321714219469692</v>
      </c>
      <c r="P176" s="3">
        <f>P106*P173+P107*(P171-$D$10)</f>
        <v>0.43639942663316006</v>
      </c>
      <c r="Q176" s="3">
        <f>Q106*Q173+Q107*(Q171-$D$10)</f>
        <v>0.5278708774041699</v>
      </c>
      <c r="R176" s="3">
        <f>R106*R173+R107*(R171-$D$10)</f>
        <v>0.6047806783098227</v>
      </c>
      <c r="S176" s="3">
        <f>S106*S173+S107*(S171-$D$10)</f>
        <v>0.6627346691749628</v>
      </c>
      <c r="T176" s="3">
        <f>T106*T173+T107*(T171-$D$10)</f>
        <v>0.6926586956487851</v>
      </c>
      <c r="U176" s="3">
        <f>U106*U173+U107*(U171-$D$10)</f>
        <v>0.6794355846782312</v>
      </c>
      <c r="V176" s="3">
        <f>V106*V173+V107*(V171-$D$10)</f>
        <v>0.6033149103814623</v>
      </c>
      <c r="W176" s="3">
        <f>W106*W173+W107*(W171-$D$10)</f>
        <v>0.4469357235299464</v>
      </c>
      <c r="X176" s="3">
        <f>X106*X173+X107*(X171-$D$10)</f>
        <v>0.2087938279956458</v>
      </c>
      <c r="Y176" s="3">
        <f>Y106*Y173+Y107*(Y171-$D$10)</f>
        <v>-0.08337004147095631</v>
      </c>
      <c r="Z176" s="3">
        <f>Z106*Z173+Z107*(Z171-$D$10)</f>
        <v>-0.3737132393981379</v>
      </c>
    </row>
    <row r="178" spans="1:6" ht="12.75">
      <c r="A178" s="3" t="s">
        <v>202</v>
      </c>
      <c r="F178" s="3" t="s">
        <v>212</v>
      </c>
    </row>
    <row r="179" spans="1:26" ht="12.75">
      <c r="A179" s="3" t="s">
        <v>189</v>
      </c>
      <c r="B179" s="3">
        <f>$F$10</f>
        <v>0.2</v>
      </c>
      <c r="C179" s="3">
        <f>$F$10</f>
        <v>0.2</v>
      </c>
      <c r="D179" s="3">
        <f>$F$10</f>
        <v>0.2</v>
      </c>
      <c r="E179" s="3">
        <f>$F$10</f>
        <v>0.2</v>
      </c>
      <c r="F179" s="3">
        <f>$F$10</f>
        <v>0.2</v>
      </c>
      <c r="G179" s="3">
        <f>$F$10</f>
        <v>0.2</v>
      </c>
      <c r="H179" s="3">
        <f>$F$10</f>
        <v>0.2</v>
      </c>
      <c r="I179" s="3">
        <f>$F$10</f>
        <v>0.2</v>
      </c>
      <c r="J179" s="3">
        <f>$F$10</f>
        <v>0.2</v>
      </c>
      <c r="K179" s="3">
        <f>$F$10</f>
        <v>0.2</v>
      </c>
      <c r="L179" s="3">
        <f>$F$10</f>
        <v>0.2</v>
      </c>
      <c r="M179" s="3">
        <f>$F$10</f>
        <v>0.2</v>
      </c>
      <c r="N179" s="3">
        <f>$F$10</f>
        <v>0.2</v>
      </c>
      <c r="O179" s="3">
        <f>$F$10</f>
        <v>0.2</v>
      </c>
      <c r="P179" s="3">
        <f>$F$10</f>
        <v>0.2</v>
      </c>
      <c r="Q179" s="3">
        <f>$F$10</f>
        <v>0.2</v>
      </c>
      <c r="R179" s="3">
        <f>$F$10</f>
        <v>0.2</v>
      </c>
      <c r="S179" s="3">
        <f>$F$10</f>
        <v>0.2</v>
      </c>
      <c r="T179" s="3">
        <f>$F$10</f>
        <v>0.2</v>
      </c>
      <c r="U179" s="3">
        <f>$F$10</f>
        <v>0.2</v>
      </c>
      <c r="V179" s="3">
        <f>$F$10</f>
        <v>0.2</v>
      </c>
      <c r="W179" s="3">
        <f>$F$10</f>
        <v>0.2</v>
      </c>
      <c r="X179" s="3">
        <f>$F$10</f>
        <v>0.2</v>
      </c>
      <c r="Y179" s="3">
        <f>$F$10</f>
        <v>0.2</v>
      </c>
      <c r="Z179" s="3">
        <f>$F$10</f>
        <v>0.2</v>
      </c>
    </row>
    <row r="180" spans="1:26" ht="12.75">
      <c r="A180" s="3" t="s">
        <v>190</v>
      </c>
      <c r="B180" s="3">
        <f>$F$11</f>
        <v>0.3</v>
      </c>
      <c r="C180" s="3">
        <f>$F$11</f>
        <v>0.3</v>
      </c>
      <c r="D180" s="3">
        <f>$F$11</f>
        <v>0.3</v>
      </c>
      <c r="E180" s="3">
        <f>$F$11</f>
        <v>0.3</v>
      </c>
      <c r="F180" s="3">
        <f>$F$11</f>
        <v>0.3</v>
      </c>
      <c r="G180" s="3">
        <f>$F$11</f>
        <v>0.3</v>
      </c>
      <c r="H180" s="3">
        <f>$F$11</f>
        <v>0.3</v>
      </c>
      <c r="I180" s="3">
        <f>$F$11</f>
        <v>0.3</v>
      </c>
      <c r="J180" s="3">
        <f>$F$11</f>
        <v>0.3</v>
      </c>
      <c r="K180" s="3">
        <f>$F$11</f>
        <v>0.3</v>
      </c>
      <c r="L180" s="3">
        <f>$F$11</f>
        <v>0.3</v>
      </c>
      <c r="M180" s="3">
        <f>$F$11</f>
        <v>0.3</v>
      </c>
      <c r="N180" s="3">
        <f>$F$11</f>
        <v>0.3</v>
      </c>
      <c r="O180" s="3">
        <f>$F$11</f>
        <v>0.3</v>
      </c>
      <c r="P180" s="3">
        <f>$F$11</f>
        <v>0.3</v>
      </c>
      <c r="Q180" s="3">
        <f>$F$11</f>
        <v>0.3</v>
      </c>
      <c r="R180" s="3">
        <f>$F$11</f>
        <v>0.3</v>
      </c>
      <c r="S180" s="3">
        <f>$F$11</f>
        <v>0.3</v>
      </c>
      <c r="T180" s="3">
        <f>$F$11</f>
        <v>0.3</v>
      </c>
      <c r="U180" s="3">
        <f>$F$11</f>
        <v>0.3</v>
      </c>
      <c r="V180" s="3">
        <f>$F$11</f>
        <v>0.3</v>
      </c>
      <c r="W180" s="3">
        <f>$F$11</f>
        <v>0.3</v>
      </c>
      <c r="X180" s="3">
        <f>$F$11</f>
        <v>0.3</v>
      </c>
      <c r="Y180" s="3">
        <f>$F$11</f>
        <v>0.3</v>
      </c>
      <c r="Z180" s="3">
        <f>$F$11</f>
        <v>0.3</v>
      </c>
    </row>
    <row r="181" spans="1:26" ht="12.75">
      <c r="A181" s="3" t="s">
        <v>191</v>
      </c>
      <c r="B181" s="3">
        <f>B179*B281+B180*B282</f>
        <v>0.3096258384842384</v>
      </c>
      <c r="C181" s="3">
        <f>C179*C281+C180*C282</f>
        <v>0.2621621301246521</v>
      </c>
      <c r="D181" s="3">
        <f>D179*D281+D180*D282</f>
        <v>0.18913617772348792</v>
      </c>
      <c r="E181" s="3">
        <f>E179*E281+E180*E282</f>
        <v>0.10160450510414731</v>
      </c>
      <c r="F181" s="3">
        <f>F179*F281+F180*F282</f>
        <v>0.011145552834563453</v>
      </c>
      <c r="G181" s="3">
        <f>G179*G281+G180*G282</f>
        <v>-0.07292390255981637</v>
      </c>
      <c r="H181" s="3">
        <f>H179*H281+H180*H282</f>
        <v>-0.1444409805348262</v>
      </c>
      <c r="I181" s="3">
        <f>I179*I281+I180*I282</f>
        <v>-0.2000409606449883</v>
      </c>
      <c r="J181" s="3">
        <f>J179*J281+J180*J282</f>
        <v>-0.2384243335654774</v>
      </c>
      <c r="K181" s="3">
        <f>K179*K281+K180*K282</f>
        <v>-0.2597048055314841</v>
      </c>
      <c r="L181" s="3">
        <f>L179*L281+L180*L282</f>
        <v>-0.26492802453814174</v>
      </c>
      <c r="M181" s="3">
        <f>M179*M281+M180*M282</f>
        <v>-0.25570741202184716</v>
      </c>
      <c r="N181" s="3">
        <f>N179*N281+N180*N282</f>
        <v>-0.2339207362035906</v>
      </c>
      <c r="O181" s="3">
        <f>O179*O281+O180*O282</f>
        <v>-0.20144945366188347</v>
      </c>
      <c r="P181" s="3">
        <f>P179*P281+P180*P282</f>
        <v>-0.1599748749298212</v>
      </c>
      <c r="Q181" s="3">
        <f>Q179*Q281+Q180*Q282</f>
        <v>-0.1108615080873469</v>
      </c>
      <c r="R181" s="3">
        <f>R179*R281+R180*R282</f>
        <v>-0.05516530960509351</v>
      </c>
      <c r="S181" s="3">
        <f>S179*S281+S180*S282</f>
        <v>0.006188440099302309</v>
      </c>
      <c r="T181" s="3">
        <f>T179*T281+T180*T282</f>
        <v>0.07200710912026279</v>
      </c>
      <c r="U181" s="3">
        <f>U179*U281+U180*U282</f>
        <v>0.14018048073252207</v>
      </c>
      <c r="V181" s="3">
        <f>V179*V281+V180*V282</f>
        <v>0.20684636216997776</v>
      </c>
      <c r="W181" s="3">
        <f>W179*W281+W180*W282</f>
        <v>0.2656935498377805</v>
      </c>
      <c r="X181" s="3">
        <f>X179*X281+X180*X282</f>
        <v>0.3080932208023307</v>
      </c>
      <c r="Y181" s="3">
        <f>Y179*Y281+Y180*Y282</f>
        <v>0.3248589348510518</v>
      </c>
      <c r="Z181" s="3">
        <f>Z179*Z281+Z180*Z282</f>
        <v>0.3096258384842384</v>
      </c>
    </row>
    <row r="183" ht="18">
      <c r="A183" s="15" t="s">
        <v>131</v>
      </c>
    </row>
    <row r="184" ht="15.75">
      <c r="A184" s="16" t="s">
        <v>132</v>
      </c>
    </row>
    <row r="185" spans="1:26" ht="12.75">
      <c r="A185" s="3" t="s">
        <v>133</v>
      </c>
      <c r="B185" s="13">
        <f aca="true" t="shared" si="137" ref="B185:Z185">-$M$3*B37</f>
        <v>0.5</v>
      </c>
      <c r="C185" s="3">
        <f t="shared" si="137"/>
        <v>0.48076295126116275</v>
      </c>
      <c r="D185" s="3">
        <f t="shared" si="137"/>
        <v>0.4287627018922194</v>
      </c>
      <c r="E185" s="3">
        <f t="shared" si="137"/>
        <v>0.34754298295318814</v>
      </c>
      <c r="F185" s="3">
        <f t="shared" si="137"/>
        <v>0.24263878406783232</v>
      </c>
      <c r="G185" s="3">
        <f t="shared" si="137"/>
        <v>0.12119915302780329</v>
      </c>
      <c r="H185" s="3">
        <f t="shared" si="137"/>
        <v>-0.00849999999999997</v>
      </c>
      <c r="I185" s="3">
        <f t="shared" si="137"/>
        <v>-0.1376198920747175</v>
      </c>
      <c r="J185" s="3">
        <f t="shared" si="137"/>
        <v>-0.2573612159321676</v>
      </c>
      <c r="K185" s="3">
        <f t="shared" si="137"/>
        <v>-0.3595637982333594</v>
      </c>
      <c r="L185" s="3">
        <f t="shared" si="137"/>
        <v>-0.43726270189221933</v>
      </c>
      <c r="M185" s="3">
        <f t="shared" si="137"/>
        <v>-0.4851628750279055</v>
      </c>
      <c r="N185" s="3">
        <f t="shared" si="137"/>
        <v>-0.5</v>
      </c>
      <c r="O185" s="3">
        <f t="shared" si="137"/>
        <v>-0.48076295126116275</v>
      </c>
      <c r="P185" s="3">
        <f t="shared" si="137"/>
        <v>-0.4287627018922193</v>
      </c>
      <c r="Q185" s="3">
        <f t="shared" si="137"/>
        <v>-0.3475429829531882</v>
      </c>
      <c r="R185" s="3">
        <f t="shared" si="137"/>
        <v>-0.24263878406783249</v>
      </c>
      <c r="S185" s="3">
        <f t="shared" si="137"/>
        <v>-0.12119915302780324</v>
      </c>
      <c r="T185" s="3">
        <f t="shared" si="137"/>
        <v>0.008499999999999909</v>
      </c>
      <c r="U185" s="3">
        <f t="shared" si="137"/>
        <v>0.13761989207471723</v>
      </c>
      <c r="V185" s="3">
        <f t="shared" si="137"/>
        <v>0.25736121593216776</v>
      </c>
      <c r="W185" s="3">
        <f t="shared" si="137"/>
        <v>0.3595637982333593</v>
      </c>
      <c r="X185" s="3">
        <f t="shared" si="137"/>
        <v>0.43726270189221916</v>
      </c>
      <c r="Y185" s="3">
        <f t="shared" si="137"/>
        <v>0.48516287502790556</v>
      </c>
      <c r="Z185" s="3">
        <f t="shared" si="137"/>
        <v>0.5</v>
      </c>
    </row>
    <row r="186" spans="1:26" ht="12.75">
      <c r="A186" s="3" t="s">
        <v>134</v>
      </c>
      <c r="B186" s="13">
        <f aca="true" t="shared" si="138" ref="B186:Z186">-$M$3*B38</f>
        <v>0.0085</v>
      </c>
      <c r="C186" s="3">
        <f t="shared" si="138"/>
        <v>0.13761989207471745</v>
      </c>
      <c r="D186" s="3">
        <f t="shared" si="138"/>
        <v>0.2573612159321677</v>
      </c>
      <c r="E186" s="3">
        <f t="shared" si="138"/>
        <v>0.3595637982333594</v>
      </c>
      <c r="F186" s="3">
        <f t="shared" si="138"/>
        <v>0.4372627018922193</v>
      </c>
      <c r="G186" s="3">
        <f t="shared" si="138"/>
        <v>0.48516287502790556</v>
      </c>
      <c r="H186" s="3">
        <f t="shared" si="138"/>
        <v>0.5</v>
      </c>
      <c r="I186" s="3">
        <f t="shared" si="138"/>
        <v>0.48076295126116275</v>
      </c>
      <c r="J186" s="3">
        <f t="shared" si="138"/>
        <v>0.4287627018922194</v>
      </c>
      <c r="K186" s="3">
        <f t="shared" si="138"/>
        <v>0.34754298295318814</v>
      </c>
      <c r="L186" s="3">
        <f t="shared" si="138"/>
        <v>0.24263878406783224</v>
      </c>
      <c r="M186" s="3">
        <f t="shared" si="138"/>
        <v>0.12119915302780343</v>
      </c>
      <c r="N186" s="3">
        <f t="shared" si="138"/>
        <v>-0.00849999999999994</v>
      </c>
      <c r="O186" s="3">
        <f t="shared" si="138"/>
        <v>-0.13761989207471748</v>
      </c>
      <c r="P186" s="3">
        <f t="shared" si="138"/>
        <v>-0.25736121593216776</v>
      </c>
      <c r="Q186" s="3">
        <f t="shared" si="138"/>
        <v>-0.3595637982333594</v>
      </c>
      <c r="R186" s="3">
        <f t="shared" si="138"/>
        <v>-0.43726270189221916</v>
      </c>
      <c r="S186" s="3">
        <f t="shared" si="138"/>
        <v>-0.48516287502790556</v>
      </c>
      <c r="T186" s="3">
        <f t="shared" si="138"/>
        <v>-0.5</v>
      </c>
      <c r="U186" s="3">
        <f t="shared" si="138"/>
        <v>-0.4807629512611628</v>
      </c>
      <c r="V186" s="3">
        <f t="shared" si="138"/>
        <v>-0.4287627018922193</v>
      </c>
      <c r="W186" s="3">
        <f t="shared" si="138"/>
        <v>-0.3475429829531882</v>
      </c>
      <c r="X186" s="3">
        <f t="shared" si="138"/>
        <v>-0.24263878406783249</v>
      </c>
      <c r="Y186" s="3">
        <f t="shared" si="138"/>
        <v>-0.12119915302780326</v>
      </c>
      <c r="Z186" s="3">
        <f t="shared" si="138"/>
        <v>0.008499999999999877</v>
      </c>
    </row>
    <row r="187" spans="1:26" ht="12.75">
      <c r="A187" s="3" t="s">
        <v>55</v>
      </c>
      <c r="B187" s="13">
        <f aca="true" t="shared" si="139" ref="B187:Z187">-B19*$J$3</f>
        <v>0</v>
      </c>
      <c r="C187" s="3">
        <f t="shared" si="139"/>
        <v>0</v>
      </c>
      <c r="D187" s="3">
        <f t="shared" si="139"/>
        <v>0</v>
      </c>
      <c r="E187" s="3">
        <f t="shared" si="139"/>
        <v>0</v>
      </c>
      <c r="F187" s="3">
        <f t="shared" si="139"/>
        <v>0</v>
      </c>
      <c r="G187" s="3">
        <f t="shared" si="139"/>
        <v>0</v>
      </c>
      <c r="H187" s="3">
        <f t="shared" si="139"/>
        <v>0</v>
      </c>
      <c r="I187" s="3">
        <f t="shared" si="139"/>
        <v>0</v>
      </c>
      <c r="J187" s="3">
        <f t="shared" si="139"/>
        <v>0</v>
      </c>
      <c r="K187" s="3">
        <f t="shared" si="139"/>
        <v>0</v>
      </c>
      <c r="L187" s="3">
        <f t="shared" si="139"/>
        <v>0</v>
      </c>
      <c r="M187" s="3">
        <f t="shared" si="139"/>
        <v>0</v>
      </c>
      <c r="N187" s="3">
        <f t="shared" si="139"/>
        <v>0</v>
      </c>
      <c r="O187" s="3">
        <f t="shared" si="139"/>
        <v>0</v>
      </c>
      <c r="P187" s="3">
        <f t="shared" si="139"/>
        <v>0</v>
      </c>
      <c r="Q187" s="3">
        <f t="shared" si="139"/>
        <v>0</v>
      </c>
      <c r="R187" s="3">
        <f t="shared" si="139"/>
        <v>0</v>
      </c>
      <c r="S187" s="3">
        <f t="shared" si="139"/>
        <v>0</v>
      </c>
      <c r="T187" s="3">
        <f t="shared" si="139"/>
        <v>0</v>
      </c>
      <c r="U187" s="3">
        <f t="shared" si="139"/>
        <v>0</v>
      </c>
      <c r="V187" s="3">
        <f t="shared" si="139"/>
        <v>0</v>
      </c>
      <c r="W187" s="3">
        <f t="shared" si="139"/>
        <v>0</v>
      </c>
      <c r="X187" s="3">
        <f t="shared" si="139"/>
        <v>0</v>
      </c>
      <c r="Y187" s="3">
        <f t="shared" si="139"/>
        <v>0</v>
      </c>
      <c r="Z187" s="3">
        <f t="shared" si="139"/>
        <v>0</v>
      </c>
    </row>
    <row r="188" spans="1:26" ht="12.75">
      <c r="A188" s="3" t="s">
        <v>135</v>
      </c>
      <c r="B188" s="3">
        <f aca="true" t="shared" si="140" ref="B188:Z188">1/2*(B33^2+B34^2)*$M$3+1/2*B20^2*$J$3</f>
        <v>0.625036125</v>
      </c>
      <c r="C188" s="3">
        <f t="shared" si="140"/>
        <v>0.625036125</v>
      </c>
      <c r="D188" s="3">
        <f t="shared" si="140"/>
        <v>0.625036125</v>
      </c>
      <c r="E188" s="3">
        <f t="shared" si="140"/>
        <v>0.625036125</v>
      </c>
      <c r="F188" s="3">
        <f t="shared" si="140"/>
        <v>0.625036125</v>
      </c>
      <c r="G188" s="3">
        <f t="shared" si="140"/>
        <v>0.625036125</v>
      </c>
      <c r="H188" s="3">
        <f t="shared" si="140"/>
        <v>0.625036125</v>
      </c>
      <c r="I188" s="3">
        <f t="shared" si="140"/>
        <v>0.625036125</v>
      </c>
      <c r="J188" s="3">
        <f t="shared" si="140"/>
        <v>0.625036125</v>
      </c>
      <c r="K188" s="3">
        <f t="shared" si="140"/>
        <v>0.625036125</v>
      </c>
      <c r="L188" s="3">
        <f t="shared" si="140"/>
        <v>0.625036125</v>
      </c>
      <c r="M188" s="3">
        <f t="shared" si="140"/>
        <v>0.625036125</v>
      </c>
      <c r="N188" s="3">
        <f t="shared" si="140"/>
        <v>0.625036125</v>
      </c>
      <c r="O188" s="3">
        <f t="shared" si="140"/>
        <v>0.625036125</v>
      </c>
      <c r="P188" s="3">
        <f t="shared" si="140"/>
        <v>0.625036125</v>
      </c>
      <c r="Q188" s="3">
        <f t="shared" si="140"/>
        <v>0.625036125</v>
      </c>
      <c r="R188" s="3">
        <f t="shared" si="140"/>
        <v>0.6250361249999999</v>
      </c>
      <c r="S188" s="3">
        <f t="shared" si="140"/>
        <v>0.625036125</v>
      </c>
      <c r="T188" s="3">
        <f t="shared" si="140"/>
        <v>0.625036125</v>
      </c>
      <c r="U188" s="3">
        <f t="shared" si="140"/>
        <v>0.625036125</v>
      </c>
      <c r="V188" s="3">
        <f t="shared" si="140"/>
        <v>0.625036125</v>
      </c>
      <c r="W188" s="3">
        <f t="shared" si="140"/>
        <v>0.625036125</v>
      </c>
      <c r="X188" s="3">
        <f t="shared" si="140"/>
        <v>0.6250361249999999</v>
      </c>
      <c r="Y188" s="3">
        <f t="shared" si="140"/>
        <v>0.625036125</v>
      </c>
      <c r="Z188" s="3">
        <f t="shared" si="140"/>
        <v>0.625036125</v>
      </c>
    </row>
    <row r="189" spans="1:26" ht="12.75">
      <c r="A189" s="3" t="s">
        <v>136</v>
      </c>
      <c r="B189" s="3">
        <f aca="true" t="shared" si="141" ref="B189:Z189">B185*B35+B186*B36+B187*B20</f>
        <v>0</v>
      </c>
      <c r="C189" s="3">
        <f t="shared" si="141"/>
        <v>0</v>
      </c>
      <c r="D189" s="3">
        <f t="shared" si="141"/>
        <v>0</v>
      </c>
      <c r="E189" s="3">
        <f t="shared" si="141"/>
        <v>0</v>
      </c>
      <c r="F189" s="3">
        <f t="shared" si="141"/>
        <v>0</v>
      </c>
      <c r="G189" s="3">
        <f t="shared" si="141"/>
        <v>0</v>
      </c>
      <c r="H189" s="3">
        <f t="shared" si="141"/>
        <v>0</v>
      </c>
      <c r="I189" s="3">
        <f t="shared" si="141"/>
        <v>0</v>
      </c>
      <c r="J189" s="3">
        <f t="shared" si="141"/>
        <v>0</v>
      </c>
      <c r="K189" s="3">
        <f t="shared" si="141"/>
        <v>0</v>
      </c>
      <c r="L189" s="3">
        <f t="shared" si="141"/>
        <v>0</v>
      </c>
      <c r="M189" s="3">
        <f t="shared" si="141"/>
        <v>0</v>
      </c>
      <c r="N189" s="3">
        <f t="shared" si="141"/>
        <v>0</v>
      </c>
      <c r="O189" s="3">
        <f t="shared" si="141"/>
        <v>0</v>
      </c>
      <c r="P189" s="3">
        <f t="shared" si="141"/>
        <v>0</v>
      </c>
      <c r="Q189" s="3">
        <f t="shared" si="141"/>
        <v>0</v>
      </c>
      <c r="R189" s="3">
        <f t="shared" si="141"/>
        <v>0</v>
      </c>
      <c r="S189" s="3">
        <f t="shared" si="141"/>
        <v>0</v>
      </c>
      <c r="T189" s="3">
        <f t="shared" si="141"/>
        <v>0</v>
      </c>
      <c r="U189" s="3">
        <f t="shared" si="141"/>
        <v>0</v>
      </c>
      <c r="V189" s="3">
        <f t="shared" si="141"/>
        <v>0</v>
      </c>
      <c r="W189" s="3">
        <f t="shared" si="141"/>
        <v>0</v>
      </c>
      <c r="X189" s="3">
        <f t="shared" si="141"/>
        <v>0</v>
      </c>
      <c r="Y189" s="3">
        <f t="shared" si="141"/>
        <v>0</v>
      </c>
      <c r="Z189" s="3">
        <f t="shared" si="141"/>
        <v>0</v>
      </c>
    </row>
    <row r="190" spans="1:26" ht="12.75">
      <c r="A190" s="3" t="s">
        <v>199</v>
      </c>
      <c r="B190" s="3">
        <f aca="true" t="shared" si="142" ref="B190:Z190">$N$3*B36</f>
        <v>5</v>
      </c>
      <c r="C190" s="3">
        <f t="shared" si="142"/>
        <v>4.807629512611627</v>
      </c>
      <c r="D190" s="3">
        <f t="shared" si="142"/>
        <v>4.287627018922194</v>
      </c>
      <c r="E190" s="3">
        <f t="shared" si="142"/>
        <v>3.4754298295318815</v>
      </c>
      <c r="F190" s="3">
        <f t="shared" si="142"/>
        <v>2.426387840678323</v>
      </c>
      <c r="G190" s="3">
        <f t="shared" si="142"/>
        <v>1.2119915302780329</v>
      </c>
      <c r="H190" s="3">
        <f t="shared" si="142"/>
        <v>-0.08499999999999969</v>
      </c>
      <c r="I190" s="3">
        <f t="shared" si="142"/>
        <v>-1.376198920747175</v>
      </c>
      <c r="J190" s="3">
        <f t="shared" si="142"/>
        <v>-2.573612159321676</v>
      </c>
      <c r="K190" s="3">
        <f t="shared" si="142"/>
        <v>-3.595637982333594</v>
      </c>
      <c r="L190" s="3">
        <f t="shared" si="142"/>
        <v>-4.372627018922193</v>
      </c>
      <c r="M190" s="3">
        <f t="shared" si="142"/>
        <v>-4.851628750279055</v>
      </c>
      <c r="N190" s="3">
        <f t="shared" si="142"/>
        <v>-5</v>
      </c>
      <c r="O190" s="3">
        <f t="shared" si="142"/>
        <v>-4.807629512611627</v>
      </c>
      <c r="P190" s="3">
        <f t="shared" si="142"/>
        <v>-4.287627018922193</v>
      </c>
      <c r="Q190" s="3">
        <f t="shared" si="142"/>
        <v>-3.475429829531882</v>
      </c>
      <c r="R190" s="3">
        <f t="shared" si="142"/>
        <v>-2.426387840678325</v>
      </c>
      <c r="S190" s="3">
        <f t="shared" si="142"/>
        <v>-1.2119915302780324</v>
      </c>
      <c r="T190" s="3">
        <f t="shared" si="142"/>
        <v>0.08499999999999909</v>
      </c>
      <c r="U190" s="3">
        <f t="shared" si="142"/>
        <v>1.3761989207471723</v>
      </c>
      <c r="V190" s="3">
        <f t="shared" si="142"/>
        <v>2.5736121593216774</v>
      </c>
      <c r="W190" s="3">
        <f t="shared" si="142"/>
        <v>3.595637982333593</v>
      </c>
      <c r="X190" s="3">
        <f t="shared" si="142"/>
        <v>4.372627018922191</v>
      </c>
      <c r="Y190" s="3">
        <f t="shared" si="142"/>
        <v>4.851628750279056</v>
      </c>
      <c r="Z190" s="3">
        <f t="shared" si="142"/>
        <v>5</v>
      </c>
    </row>
    <row r="191" spans="1:26" ht="12.75">
      <c r="A191" s="3" t="s">
        <v>200</v>
      </c>
      <c r="B191" s="3">
        <f aca="true" t="shared" si="143" ref="B191:Z191">SUM(B189:B190)</f>
        <v>5</v>
      </c>
      <c r="C191" s="3">
        <f t="shared" si="143"/>
        <v>4.807629512611627</v>
      </c>
      <c r="D191" s="3">
        <f t="shared" si="143"/>
        <v>4.287627018922194</v>
      </c>
      <c r="E191" s="3">
        <f t="shared" si="143"/>
        <v>3.4754298295318815</v>
      </c>
      <c r="F191" s="3">
        <f t="shared" si="143"/>
        <v>2.426387840678323</v>
      </c>
      <c r="G191" s="3">
        <f t="shared" si="143"/>
        <v>1.2119915302780329</v>
      </c>
      <c r="H191" s="3">
        <f t="shared" si="143"/>
        <v>-0.08499999999999969</v>
      </c>
      <c r="I191" s="3">
        <f t="shared" si="143"/>
        <v>-1.376198920747175</v>
      </c>
      <c r="J191" s="3">
        <f t="shared" si="143"/>
        <v>-2.573612159321676</v>
      </c>
      <c r="K191" s="3">
        <f t="shared" si="143"/>
        <v>-3.595637982333594</v>
      </c>
      <c r="L191" s="3">
        <f t="shared" si="143"/>
        <v>-4.372627018922193</v>
      </c>
      <c r="M191" s="3">
        <f t="shared" si="143"/>
        <v>-4.851628750279055</v>
      </c>
      <c r="N191" s="3">
        <f t="shared" si="143"/>
        <v>-5</v>
      </c>
      <c r="O191" s="3">
        <f t="shared" si="143"/>
        <v>-4.807629512611627</v>
      </c>
      <c r="P191" s="3">
        <f t="shared" si="143"/>
        <v>-4.287627018922193</v>
      </c>
      <c r="Q191" s="3">
        <f t="shared" si="143"/>
        <v>-3.475429829531882</v>
      </c>
      <c r="R191" s="3">
        <f t="shared" si="143"/>
        <v>-2.426387840678325</v>
      </c>
      <c r="S191" s="3">
        <f t="shared" si="143"/>
        <v>-1.2119915302780324</v>
      </c>
      <c r="T191" s="3">
        <f t="shared" si="143"/>
        <v>0.08499999999999909</v>
      </c>
      <c r="U191" s="3">
        <f t="shared" si="143"/>
        <v>1.3761989207471723</v>
      </c>
      <c r="V191" s="3">
        <f t="shared" si="143"/>
        <v>2.5736121593216774</v>
      </c>
      <c r="W191" s="3">
        <f t="shared" si="143"/>
        <v>3.595637982333593</v>
      </c>
      <c r="X191" s="3">
        <f t="shared" si="143"/>
        <v>4.372627018922191</v>
      </c>
      <c r="Y191" s="3">
        <f t="shared" si="143"/>
        <v>4.851628750279056</v>
      </c>
      <c r="Z191" s="3">
        <f t="shared" si="143"/>
        <v>5</v>
      </c>
    </row>
    <row r="192" ht="15.75">
      <c r="A192" s="16" t="s">
        <v>137</v>
      </c>
    </row>
    <row r="193" spans="1:256" ht="12.75">
      <c r="A193" s="3" t="s">
        <v>138</v>
      </c>
      <c r="B193" s="13">
        <f aca="true" t="shared" si="144" ref="B193:Z193">$M$4*B144</f>
        <v>-0.49998836995657714</v>
      </c>
      <c r="C193" s="13">
        <f t="shared" si="144"/>
        <v>-1.0548176698699812</v>
      </c>
      <c r="D193" s="13">
        <f t="shared" si="144"/>
        <v>-1.4549799048728025</v>
      </c>
      <c r="E193" s="13">
        <f t="shared" si="144"/>
        <v>-1.6371316193003511</v>
      </c>
      <c r="F193" s="13">
        <f t="shared" si="144"/>
        <v>-1.608401867069678</v>
      </c>
      <c r="G193" s="13">
        <f t="shared" si="144"/>
        <v>-1.4208762053155988</v>
      </c>
      <c r="H193" s="13">
        <f t="shared" si="144"/>
        <v>-1.1381322105995773</v>
      </c>
      <c r="I193" s="13">
        <f t="shared" si="144"/>
        <v>-0.814559218411181</v>
      </c>
      <c r="J193" s="13">
        <f t="shared" si="144"/>
        <v>-0.4889017833223547</v>
      </c>
      <c r="K193" s="13">
        <f t="shared" si="144"/>
        <v>-0.18541912504918895</v>
      </c>
      <c r="L193" s="13">
        <f t="shared" si="144"/>
        <v>0.0828294538524753</v>
      </c>
      <c r="M193" s="13">
        <f t="shared" si="144"/>
        <v>0.31096598282894644</v>
      </c>
      <c r="N193" s="13">
        <f t="shared" si="144"/>
        <v>0.4999904439670222</v>
      </c>
      <c r="O193" s="13">
        <f t="shared" si="144"/>
        <v>0.6549413057232076</v>
      </c>
      <c r="P193" s="13">
        <f t="shared" si="144"/>
        <v>0.7831790948916779</v>
      </c>
      <c r="Q193" s="13">
        <f t="shared" si="144"/>
        <v>0.8925117300581442</v>
      </c>
      <c r="R193" s="13">
        <f t="shared" si="144"/>
        <v>0.9888911224543969</v>
      </c>
      <c r="S193" s="13">
        <f t="shared" si="144"/>
        <v>1.0733717816471657</v>
      </c>
      <c r="T193" s="13">
        <f t="shared" si="144"/>
        <v>1.138130418112346</v>
      </c>
      <c r="U193" s="13">
        <f t="shared" si="144"/>
        <v>1.162060442413378</v>
      </c>
      <c r="V193" s="13">
        <f t="shared" si="144"/>
        <v>1.1084104683210185</v>
      </c>
      <c r="W193" s="13">
        <f t="shared" si="144"/>
        <v>0.9300387332958151</v>
      </c>
      <c r="X193" s="13">
        <f t="shared" si="144"/>
        <v>0.5889731342225019</v>
      </c>
      <c r="Y193" s="13">
        <f t="shared" si="144"/>
        <v>0.08891386197919648</v>
      </c>
      <c r="Z193" s="13">
        <f t="shared" si="144"/>
        <v>-0.4999883699565768</v>
      </c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</row>
    <row r="194" spans="1:256" ht="12.75">
      <c r="A194" s="3" t="s">
        <v>139</v>
      </c>
      <c r="B194" s="13">
        <f aca="true" t="shared" si="145" ref="B194:Z194">$M$4*B145</f>
        <v>-0.41798783237683557</v>
      </c>
      <c r="C194" s="13">
        <f t="shared" si="145"/>
        <v>-0.49746807651896574</v>
      </c>
      <c r="D194" s="13">
        <f t="shared" si="145"/>
        <v>-0.4919475471447329</v>
      </c>
      <c r="E194" s="13">
        <f t="shared" si="145"/>
        <v>-0.44631579523024817</v>
      </c>
      <c r="F194" s="13">
        <f t="shared" si="145"/>
        <v>-0.4013337760714934</v>
      </c>
      <c r="G194" s="13">
        <f t="shared" si="145"/>
        <v>-0.37358257737231765</v>
      </c>
      <c r="H194" s="13">
        <f t="shared" si="145"/>
        <v>-0.3575637074441746</v>
      </c>
      <c r="I194" s="13">
        <f t="shared" si="145"/>
        <v>-0.33808834684904043</v>
      </c>
      <c r="J194" s="13">
        <f t="shared" si="145"/>
        <v>-0.30102817186055936</v>
      </c>
      <c r="K194" s="13">
        <f t="shared" si="145"/>
        <v>-0.23846128140458653</v>
      </c>
      <c r="L194" s="13">
        <f t="shared" si="145"/>
        <v>-0.14934281558433798</v>
      </c>
      <c r="M194" s="13">
        <f t="shared" si="145"/>
        <v>-0.037930981218952345</v>
      </c>
      <c r="N194" s="13">
        <f t="shared" si="145"/>
        <v>0.08837818128203022</v>
      </c>
      <c r="O194" s="13">
        <f t="shared" si="145"/>
        <v>0.22088556958145564</v>
      </c>
      <c r="P194" s="13">
        <f t="shared" si="145"/>
        <v>0.3506525913130367</v>
      </c>
      <c r="Q194" s="13">
        <f t="shared" si="145"/>
        <v>0.46863955464974677</v>
      </c>
      <c r="R194" s="13">
        <f t="shared" si="145"/>
        <v>0.5649909423403039</v>
      </c>
      <c r="S194" s="13">
        <f t="shared" si="145"/>
        <v>0.6278319723844872</v>
      </c>
      <c r="T194" s="13">
        <f t="shared" si="145"/>
        <v>0.6424326156781084</v>
      </c>
      <c r="U194" s="13">
        <f t="shared" si="145"/>
        <v>0.592342115061351</v>
      </c>
      <c r="V194" s="13">
        <f t="shared" si="145"/>
        <v>0.4646931344400367</v>
      </c>
      <c r="W194" s="13">
        <f t="shared" si="145"/>
        <v>0.2607944116002837</v>
      </c>
      <c r="X194" s="13">
        <f t="shared" si="145"/>
        <v>0.008056314139436915</v>
      </c>
      <c r="Y194" s="13">
        <f t="shared" si="145"/>
        <v>-0.23864649339403293</v>
      </c>
      <c r="Z194" s="13">
        <f t="shared" si="145"/>
        <v>-0.41798783237683546</v>
      </c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1:256" ht="12.75">
      <c r="A195" s="3" t="s">
        <v>56</v>
      </c>
      <c r="B195" s="13">
        <f aca="true" t="shared" si="146" ref="B195:Z195">B52*$J$4</f>
        <v>-0.06099250061451257</v>
      </c>
      <c r="C195" s="13">
        <f t="shared" si="146"/>
        <v>-0.0005297861076877661</v>
      </c>
      <c r="D195" s="13">
        <f t="shared" si="146"/>
        <v>0.054138986314296075</v>
      </c>
      <c r="E195" s="13">
        <f t="shared" si="146"/>
        <v>0.09498193302294913</v>
      </c>
      <c r="F195" s="13">
        <f t="shared" si="146"/>
        <v>0.11969724979930067</v>
      </c>
      <c r="G195" s="13">
        <f t="shared" si="146"/>
        <v>0.13033206491439522</v>
      </c>
      <c r="H195" s="13">
        <f t="shared" si="146"/>
        <v>0.13068386843197446</v>
      </c>
      <c r="I195" s="13">
        <f t="shared" si="146"/>
        <v>0.12434890919132713</v>
      </c>
      <c r="J195" s="13">
        <f t="shared" si="146"/>
        <v>0.11388764518217188</v>
      </c>
      <c r="K195" s="13">
        <f t="shared" si="146"/>
        <v>0.10075682345902442</v>
      </c>
      <c r="L195" s="13">
        <f t="shared" si="146"/>
        <v>0.08556246096022838</v>
      </c>
      <c r="M195" s="13">
        <f t="shared" si="146"/>
        <v>0.06836618893119611</v>
      </c>
      <c r="N195" s="13">
        <f t="shared" si="146"/>
        <v>0.04894177304939194</v>
      </c>
      <c r="O195" s="13">
        <f t="shared" si="146"/>
        <v>0.0269669500553418</v>
      </c>
      <c r="P195" s="13">
        <f t="shared" si="146"/>
        <v>0.002172587972334481</v>
      </c>
      <c r="Q195" s="13">
        <f t="shared" si="146"/>
        <v>-0.02551344495985773</v>
      </c>
      <c r="R195" s="13">
        <f t="shared" si="146"/>
        <v>-0.055781882830645405</v>
      </c>
      <c r="S195" s="13">
        <f t="shared" si="146"/>
        <v>-0.08767122649865661</v>
      </c>
      <c r="T195" s="13">
        <f t="shared" si="146"/>
        <v>-0.11919089760874643</v>
      </c>
      <c r="U195" s="13">
        <f t="shared" si="146"/>
        <v>-0.1469089074184822</v>
      </c>
      <c r="V195" s="13">
        <f t="shared" si="146"/>
        <v>-0.165769502916058</v>
      </c>
      <c r="W195" s="13">
        <f t="shared" si="146"/>
        <v>-0.16966800674116353</v>
      </c>
      <c r="X195" s="13">
        <f t="shared" si="146"/>
        <v>-0.15334978798485338</v>
      </c>
      <c r="Y195" s="13">
        <f t="shared" si="146"/>
        <v>-0.11546149760326814</v>
      </c>
      <c r="Z195" s="13">
        <f t="shared" si="146"/>
        <v>-0.060992500614512606</v>
      </c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</row>
    <row r="196" spans="1:26" ht="12.75">
      <c r="A196" s="3" t="s">
        <v>140</v>
      </c>
      <c r="B196" s="3">
        <f aca="true" t="shared" si="147" ref="B196:Z196">1/2*(B140^2+B141^2)*$M$4+1/2*B48^2*$J$4</f>
        <v>53.813278420569326</v>
      </c>
      <c r="C196" s="3">
        <f t="shared" si="147"/>
        <v>56.479879430876814</v>
      </c>
      <c r="D196" s="3">
        <f t="shared" si="147"/>
        <v>58.60149383909303</v>
      </c>
      <c r="E196" s="3">
        <f t="shared" si="147"/>
        <v>59.97314071660456</v>
      </c>
      <c r="F196" s="3">
        <f t="shared" si="147"/>
        <v>60.50072747158429</v>
      </c>
      <c r="G196" s="3">
        <f t="shared" si="147"/>
        <v>60.197889934664126</v>
      </c>
      <c r="H196" s="3">
        <f t="shared" si="147"/>
        <v>59.16006927027843</v>
      </c>
      <c r="I196" s="3">
        <f t="shared" si="147"/>
        <v>57.53231822687116</v>
      </c>
      <c r="J196" s="3">
        <f t="shared" si="147"/>
        <v>55.48138290403306</v>
      </c>
      <c r="K196" s="3">
        <f t="shared" si="147"/>
        <v>53.175593892289136</v>
      </c>
      <c r="L196" s="3">
        <f t="shared" si="147"/>
        <v>50.77216384160623</v>
      </c>
      <c r="M196" s="3">
        <f t="shared" si="147"/>
        <v>48.41029158916198</v>
      </c>
      <c r="N196" s="3">
        <f t="shared" si="147"/>
        <v>46.20853982174854</v>
      </c>
      <c r="O196" s="3">
        <f t="shared" si="147"/>
        <v>44.265292823520056</v>
      </c>
      <c r="P196" s="3">
        <f t="shared" si="147"/>
        <v>42.66133269736142</v>
      </c>
      <c r="Q196" s="3">
        <f t="shared" si="147"/>
        <v>41.463633709848786</v>
      </c>
      <c r="R196" s="3">
        <f t="shared" si="147"/>
        <v>40.729387053870866</v>
      </c>
      <c r="S196" s="3">
        <f t="shared" si="147"/>
        <v>40.509035010040975</v>
      </c>
      <c r="T196" s="3">
        <f t="shared" si="147"/>
        <v>40.84669813558518</v>
      </c>
      <c r="U196" s="3">
        <f t="shared" si="147"/>
        <v>41.77589572346834</v>
      </c>
      <c r="V196" s="3">
        <f t="shared" si="147"/>
        <v>43.30829966767188</v>
      </c>
      <c r="W196" s="3">
        <f t="shared" si="147"/>
        <v>45.414483608357116</v>
      </c>
      <c r="X196" s="3">
        <f t="shared" si="147"/>
        <v>47.99978138252277</v>
      </c>
      <c r="Y196" s="3">
        <f t="shared" si="147"/>
        <v>50.88569983846185</v>
      </c>
      <c r="Z196" s="3">
        <f t="shared" si="147"/>
        <v>53.813278420569326</v>
      </c>
    </row>
    <row r="197" spans="1:26" ht="12.75">
      <c r="A197" s="3" t="s">
        <v>141</v>
      </c>
      <c r="B197" s="3">
        <f aca="true" t="shared" si="148" ref="B197:Z197">B193*B142+B194*B143+B195*B48</f>
        <v>-0.9148875088816869</v>
      </c>
      <c r="C197" s="3">
        <f t="shared" si="148"/>
        <v>-1.4796486740410748</v>
      </c>
      <c r="D197" s="3">
        <f t="shared" si="148"/>
        <v>-1.4271568182945717</v>
      </c>
      <c r="E197" s="3">
        <f t="shared" si="148"/>
        <v>-0.8569559612269787</v>
      </c>
      <c r="F197" s="3">
        <f t="shared" si="148"/>
        <v>-0.10302576546816833</v>
      </c>
      <c r="G197" s="3">
        <f t="shared" si="148"/>
        <v>0.5155761899534075</v>
      </c>
      <c r="H197" s="3">
        <f t="shared" si="148"/>
        <v>0.8377761829803508</v>
      </c>
      <c r="I197" s="3">
        <f t="shared" si="148"/>
        <v>0.8571132750778829</v>
      </c>
      <c r="J197" s="3">
        <f t="shared" si="148"/>
        <v>0.6534534469085022</v>
      </c>
      <c r="K197" s="3">
        <f t="shared" si="148"/>
        <v>0.3301157568571042</v>
      </c>
      <c r="L197" s="3">
        <f t="shared" si="148"/>
        <v>-0.021356408609373163</v>
      </c>
      <c r="M197" s="3">
        <f t="shared" si="148"/>
        <v>-0.33361849222453926</v>
      </c>
      <c r="N197" s="3">
        <f t="shared" si="148"/>
        <v>-0.5633994802453882</v>
      </c>
      <c r="O197" s="3">
        <f t="shared" si="148"/>
        <v>-0.686223588601935</v>
      </c>
      <c r="P197" s="3">
        <f t="shared" si="148"/>
        <v>-0.6900251703538638</v>
      </c>
      <c r="Q197" s="3">
        <f t="shared" si="148"/>
        <v>-0.5699732269994241</v>
      </c>
      <c r="R197" s="3">
        <f t="shared" si="148"/>
        <v>-0.3265415601390536</v>
      </c>
      <c r="S197" s="3">
        <f t="shared" si="148"/>
        <v>0.030649939777659535</v>
      </c>
      <c r="T197" s="3">
        <f t="shared" si="148"/>
        <v>0.4705613709731599</v>
      </c>
      <c r="U197" s="3">
        <f t="shared" si="148"/>
        <v>0.9201412029588656</v>
      </c>
      <c r="V197" s="3">
        <f t="shared" si="148"/>
        <v>1.2457687380969829</v>
      </c>
      <c r="W197" s="3">
        <f t="shared" si="148"/>
        <v>1.2664469314571776</v>
      </c>
      <c r="X197" s="3">
        <f t="shared" si="148"/>
        <v>0.8388327046846538</v>
      </c>
      <c r="Y197" s="3">
        <f t="shared" si="148"/>
        <v>0.00637691536031011</v>
      </c>
      <c r="Z197" s="3">
        <f t="shared" si="148"/>
        <v>-0.9148875088816866</v>
      </c>
    </row>
    <row r="198" spans="1:26" ht="12.75">
      <c r="A198" s="3" t="s">
        <v>199</v>
      </c>
      <c r="B198" s="3">
        <f aca="true" t="shared" si="149" ref="B198:Z198">$N$4*B143</f>
        <v>4.999999999999999</v>
      </c>
      <c r="C198" s="3">
        <f t="shared" si="149"/>
        <v>3.7796752366306308</v>
      </c>
      <c r="D198" s="3">
        <f t="shared" si="149"/>
        <v>2.4703790891814457</v>
      </c>
      <c r="E198" s="3">
        <f t="shared" si="149"/>
        <v>1.238661067397726</v>
      </c>
      <c r="F198" s="3">
        <f t="shared" si="149"/>
        <v>0.13211603081275558</v>
      </c>
      <c r="G198" s="3">
        <f t="shared" si="149"/>
        <v>-0.878430484575996</v>
      </c>
      <c r="H198" s="3">
        <f t="shared" si="149"/>
        <v>-1.8344670814832624</v>
      </c>
      <c r="I198" s="3">
        <f t="shared" si="149"/>
        <v>-2.7475604274615057</v>
      </c>
      <c r="J198" s="3">
        <f t="shared" si="149"/>
        <v>-3.589151538471297</v>
      </c>
      <c r="K198" s="3">
        <f t="shared" si="149"/>
        <v>-4.301274063005284</v>
      </c>
      <c r="L198" s="3">
        <f t="shared" si="149"/>
        <v>-4.814405371629326</v>
      </c>
      <c r="M198" s="3">
        <f t="shared" si="149"/>
        <v>-5.063686695431442</v>
      </c>
      <c r="N198" s="3">
        <f t="shared" si="149"/>
        <v>-4.99997605897157</v>
      </c>
      <c r="O198" s="3">
        <f t="shared" si="149"/>
        <v>-4.5955269944561605</v>
      </c>
      <c r="P198" s="3">
        <f t="shared" si="149"/>
        <v>-3.845813497872927</v>
      </c>
      <c r="Q198" s="3">
        <f t="shared" si="149"/>
        <v>-2.7697725709905714</v>
      </c>
      <c r="R198" s="3">
        <f t="shared" si="149"/>
        <v>-1.4108435384606333</v>
      </c>
      <c r="S198" s="3">
        <f t="shared" si="149"/>
        <v>0.15935921136882747</v>
      </c>
      <c r="T198" s="3">
        <f t="shared" si="149"/>
        <v>1.8344440914408109</v>
      </c>
      <c r="U198" s="3">
        <f t="shared" si="149"/>
        <v>3.4665915490144963</v>
      </c>
      <c r="V198" s="3">
        <f t="shared" si="149"/>
        <v>4.867855134048003</v>
      </c>
      <c r="W198" s="3">
        <f t="shared" si="149"/>
        <v>5.832384616368666</v>
      </c>
      <c r="X198" s="3">
        <f t="shared" si="149"/>
        <v>6.189862741406404</v>
      </c>
      <c r="Y198" s="3">
        <f t="shared" si="149"/>
        <v>5.879579555140206</v>
      </c>
      <c r="Z198" s="3">
        <f t="shared" si="149"/>
        <v>4.999999999999999</v>
      </c>
    </row>
    <row r="199" spans="1:26" ht="12.75">
      <c r="A199" s="3" t="s">
        <v>200</v>
      </c>
      <c r="B199" s="3">
        <f aca="true" t="shared" si="150" ref="B199:Z199">SUM(B197:B198)</f>
        <v>4.085112491118312</v>
      </c>
      <c r="C199" s="3">
        <f t="shared" si="150"/>
        <v>2.300026562589556</v>
      </c>
      <c r="D199" s="3">
        <f t="shared" si="150"/>
        <v>1.043222270886874</v>
      </c>
      <c r="E199" s="3">
        <f t="shared" si="150"/>
        <v>0.3817051061707474</v>
      </c>
      <c r="F199" s="3">
        <f t="shared" si="150"/>
        <v>0.02909026534458725</v>
      </c>
      <c r="G199" s="3">
        <f t="shared" si="150"/>
        <v>-0.36285429462258856</v>
      </c>
      <c r="H199" s="3">
        <f t="shared" si="150"/>
        <v>-0.9966908985029116</v>
      </c>
      <c r="I199" s="3">
        <f t="shared" si="150"/>
        <v>-1.8904471523836228</v>
      </c>
      <c r="J199" s="3">
        <f t="shared" si="150"/>
        <v>-2.935698091562795</v>
      </c>
      <c r="K199" s="3">
        <f t="shared" si="150"/>
        <v>-3.9711583061481797</v>
      </c>
      <c r="L199" s="3">
        <f t="shared" si="150"/>
        <v>-4.835761780238699</v>
      </c>
      <c r="M199" s="3">
        <f t="shared" si="150"/>
        <v>-5.397305187655981</v>
      </c>
      <c r="N199" s="3">
        <f t="shared" si="150"/>
        <v>-5.563375539216958</v>
      </c>
      <c r="O199" s="3">
        <f t="shared" si="150"/>
        <v>-5.281750583058096</v>
      </c>
      <c r="P199" s="3">
        <f t="shared" si="150"/>
        <v>-4.535838668226791</v>
      </c>
      <c r="Q199" s="3">
        <f t="shared" si="150"/>
        <v>-3.3397457979899956</v>
      </c>
      <c r="R199" s="3">
        <f t="shared" si="150"/>
        <v>-1.7373850985996868</v>
      </c>
      <c r="S199" s="3">
        <f t="shared" si="150"/>
        <v>0.190009151146487</v>
      </c>
      <c r="T199" s="3">
        <f t="shared" si="150"/>
        <v>2.3050054624139706</v>
      </c>
      <c r="U199" s="3">
        <f t="shared" si="150"/>
        <v>4.386732751973362</v>
      </c>
      <c r="V199" s="3">
        <f t="shared" si="150"/>
        <v>6.113623872144986</v>
      </c>
      <c r="W199" s="3">
        <f t="shared" si="150"/>
        <v>7.098831547825843</v>
      </c>
      <c r="X199" s="3">
        <f t="shared" si="150"/>
        <v>7.028695446091057</v>
      </c>
      <c r="Y199" s="3">
        <f t="shared" si="150"/>
        <v>5.885956470500516</v>
      </c>
      <c r="Z199" s="3">
        <f t="shared" si="150"/>
        <v>4.085112491118313</v>
      </c>
    </row>
    <row r="200" ht="15.75">
      <c r="A200" s="16" t="s">
        <v>142</v>
      </c>
    </row>
    <row r="201" spans="1:256" ht="12.75">
      <c r="A201" s="3" t="s">
        <v>143</v>
      </c>
      <c r="B201" s="13">
        <f aca="true" t="shared" si="151" ref="B201:Z201">$M$5*B135</f>
        <v>0.11707988980716261</v>
      </c>
      <c r="C201" s="13">
        <f t="shared" si="151"/>
        <v>0.06196805846812691</v>
      </c>
      <c r="D201" s="13">
        <f t="shared" si="151"/>
        <v>-0.00803459658038145</v>
      </c>
      <c r="E201" s="13">
        <f t="shared" si="151"/>
        <v>-0.06065677922971854</v>
      </c>
      <c r="F201" s="13">
        <f t="shared" si="151"/>
        <v>-0.07747528495500015</v>
      </c>
      <c r="G201" s="13">
        <f t="shared" si="151"/>
        <v>-0.059273741960742844</v>
      </c>
      <c r="H201" s="13">
        <f t="shared" si="151"/>
        <v>-0.019399409481634947</v>
      </c>
      <c r="I201" s="13">
        <f t="shared" si="151"/>
        <v>0.025681754920180638</v>
      </c>
      <c r="J201" s="13">
        <f t="shared" si="151"/>
        <v>0.06264739990219281</v>
      </c>
      <c r="K201" s="13">
        <f t="shared" si="151"/>
        <v>0.08360099901282306</v>
      </c>
      <c r="L201" s="13">
        <f t="shared" si="151"/>
        <v>0.08584175992154615</v>
      </c>
      <c r="M201" s="13">
        <f t="shared" si="151"/>
        <v>0.07059884570765056</v>
      </c>
      <c r="N201" s="13">
        <f t="shared" si="151"/>
        <v>0.04160131903644414</v>
      </c>
      <c r="O201" s="13">
        <f t="shared" si="151"/>
        <v>0.003885252309150042</v>
      </c>
      <c r="P201" s="13">
        <f t="shared" si="151"/>
        <v>-0.037007184232894584</v>
      </c>
      <c r="Q201" s="13">
        <f t="shared" si="151"/>
        <v>-0.0754098646404256</v>
      </c>
      <c r="R201" s="13">
        <f t="shared" si="151"/>
        <v>-0.1055762964576079</v>
      </c>
      <c r="S201" s="13">
        <f t="shared" si="151"/>
        <v>-0.12161213631534337</v>
      </c>
      <c r="T201" s="13">
        <f t="shared" si="151"/>
        <v>-0.11774263890916664</v>
      </c>
      <c r="U201" s="13">
        <f t="shared" si="151"/>
        <v>-0.08960028808424805</v>
      </c>
      <c r="V201" s="13">
        <f t="shared" si="151"/>
        <v>-0.037175764690764834</v>
      </c>
      <c r="W201" s="13">
        <f t="shared" si="151"/>
        <v>0.03096685316903803</v>
      </c>
      <c r="X201" s="13">
        <f t="shared" si="151"/>
        <v>0.09524084096025724</v>
      </c>
      <c r="Y201" s="13">
        <f t="shared" si="151"/>
        <v>0.12985101232335727</v>
      </c>
      <c r="Z201" s="13">
        <f t="shared" si="151"/>
        <v>0.11707988980716261</v>
      </c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</row>
    <row r="202" spans="1:256" ht="12.75">
      <c r="A202" s="3" t="s">
        <v>144</v>
      </c>
      <c r="B202" s="13">
        <f aca="true" t="shared" si="152" ref="B202:Z202">$M$5*B136</f>
        <v>-0.3110617531340141</v>
      </c>
      <c r="C202" s="13">
        <f t="shared" si="152"/>
        <v>-0.591544174058577</v>
      </c>
      <c r="D202" s="13">
        <f t="shared" si="152"/>
        <v>-0.7832604210932348</v>
      </c>
      <c r="E202" s="13">
        <f t="shared" si="152"/>
        <v>-0.8632706305510573</v>
      </c>
      <c r="F202" s="13">
        <f t="shared" si="152"/>
        <v>-0.8418670495853491</v>
      </c>
      <c r="G202" s="13">
        <f t="shared" si="152"/>
        <v>-0.7469154701123547</v>
      </c>
      <c r="H202" s="13">
        <f t="shared" si="152"/>
        <v>-0.6080982077419032</v>
      </c>
      <c r="I202" s="13">
        <f t="shared" si="152"/>
        <v>-0.4490432995354112</v>
      </c>
      <c r="J202" s="13">
        <f t="shared" si="152"/>
        <v>-0.28602554493587534</v>
      </c>
      <c r="K202" s="13">
        <f t="shared" si="152"/>
        <v>-0.12939073474443394</v>
      </c>
      <c r="L202" s="13">
        <f t="shared" si="152"/>
        <v>0.014749827077540217</v>
      </c>
      <c r="M202" s="13">
        <f t="shared" si="152"/>
        <v>0.14333102373417808</v>
      </c>
      <c r="N202" s="13">
        <f t="shared" si="152"/>
        <v>0.25558944734617817</v>
      </c>
      <c r="O202" s="13">
        <f t="shared" si="152"/>
        <v>0.3524866386680535</v>
      </c>
      <c r="P202" s="13">
        <f t="shared" si="152"/>
        <v>0.4360617640488946</v>
      </c>
      <c r="Q202" s="13">
        <f t="shared" si="152"/>
        <v>0.5085524020249644</v>
      </c>
      <c r="R202" s="13">
        <f t="shared" si="152"/>
        <v>0.57116534674302</v>
      </c>
      <c r="S202" s="13">
        <f t="shared" si="152"/>
        <v>0.6224098722203933</v>
      </c>
      <c r="T202" s="13">
        <f t="shared" si="152"/>
        <v>0.6560407820400528</v>
      </c>
      <c r="U202" s="13">
        <f t="shared" si="152"/>
        <v>0.6591284393818557</v>
      </c>
      <c r="V202" s="13">
        <f t="shared" si="152"/>
        <v>0.6118145705015761</v>
      </c>
      <c r="W202" s="13">
        <f t="shared" si="152"/>
        <v>0.49162458251298413</v>
      </c>
      <c r="X202" s="13">
        <f t="shared" si="152"/>
        <v>0.28489122673536127</v>
      </c>
      <c r="Y202" s="13">
        <f t="shared" si="152"/>
        <v>0.0026313624571585037</v>
      </c>
      <c r="Z202" s="13">
        <f t="shared" si="152"/>
        <v>-0.31106175313401396</v>
      </c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</row>
    <row r="203" spans="1:256" ht="12.75">
      <c r="A203" s="3" t="s">
        <v>57</v>
      </c>
      <c r="B203" s="13">
        <f aca="true" t="shared" si="153" ref="B203:Z203">B53*$J$5</f>
        <v>0.060992500614512585</v>
      </c>
      <c r="C203" s="13">
        <f t="shared" si="153"/>
        <v>0.1154614976032681</v>
      </c>
      <c r="D203" s="13">
        <f t="shared" si="153"/>
        <v>0.15334978798485335</v>
      </c>
      <c r="E203" s="13">
        <f t="shared" si="153"/>
        <v>0.16966800674116359</v>
      </c>
      <c r="F203" s="13">
        <f t="shared" si="153"/>
        <v>0.16576950291605805</v>
      </c>
      <c r="G203" s="13">
        <f t="shared" si="153"/>
        <v>0.14690890741848214</v>
      </c>
      <c r="H203" s="13">
        <f t="shared" si="153"/>
        <v>0.1191908976087464</v>
      </c>
      <c r="I203" s="13">
        <f t="shared" si="153"/>
        <v>0.08767122649865654</v>
      </c>
      <c r="J203" s="13">
        <f t="shared" si="153"/>
        <v>0.055781882830645536</v>
      </c>
      <c r="K203" s="13">
        <f t="shared" si="153"/>
        <v>0.02551344495985769</v>
      </c>
      <c r="L203" s="13">
        <f t="shared" si="153"/>
        <v>-0.0021725879723345173</v>
      </c>
      <c r="M203" s="13">
        <f t="shared" si="153"/>
        <v>-0.026966950055341776</v>
      </c>
      <c r="N203" s="13">
        <f t="shared" si="153"/>
        <v>-0.048941773049391936</v>
      </c>
      <c r="O203" s="13">
        <f t="shared" si="153"/>
        <v>-0.0683661889311961</v>
      </c>
      <c r="P203" s="13">
        <f t="shared" si="153"/>
        <v>-0.08556246096022839</v>
      </c>
      <c r="Q203" s="13">
        <f t="shared" si="153"/>
        <v>-0.10075682345902448</v>
      </c>
      <c r="R203" s="13">
        <f t="shared" si="153"/>
        <v>-0.1138876451821718</v>
      </c>
      <c r="S203" s="13">
        <f t="shared" si="153"/>
        <v>-0.12434890919132714</v>
      </c>
      <c r="T203" s="13">
        <f t="shared" si="153"/>
        <v>-0.13068386843197452</v>
      </c>
      <c r="U203" s="13">
        <f t="shared" si="153"/>
        <v>-0.13033206491439525</v>
      </c>
      <c r="V203" s="13">
        <f t="shared" si="153"/>
        <v>-0.11969724979930062</v>
      </c>
      <c r="W203" s="13">
        <f t="shared" si="153"/>
        <v>-0.09498193302294909</v>
      </c>
      <c r="X203" s="13">
        <f t="shared" si="153"/>
        <v>-0.054138986314296166</v>
      </c>
      <c r="Y203" s="13">
        <f t="shared" si="153"/>
        <v>0.0005297861076877661</v>
      </c>
      <c r="Z203" s="13">
        <f t="shared" si="153"/>
        <v>0.06099250061451255</v>
      </c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</row>
    <row r="204" spans="1:26" ht="12.75">
      <c r="A204" s="3" t="s">
        <v>145</v>
      </c>
      <c r="B204" s="3">
        <f aca="true" t="shared" si="154" ref="B204:Z204">1/2*(B131^2+B132^2)*$M$5+1/2*B49^2*$J$5</f>
        <v>3.1364784205693295</v>
      </c>
      <c r="C204" s="3">
        <f t="shared" si="154"/>
        <v>3.159626834267404</v>
      </c>
      <c r="D204" s="3">
        <f t="shared" si="154"/>
        <v>3.213732212384909</v>
      </c>
      <c r="E204" s="3">
        <f t="shared" si="154"/>
        <v>3.2653306686560692</v>
      </c>
      <c r="F204" s="3">
        <f t="shared" si="154"/>
        <v>3.288751535379579</v>
      </c>
      <c r="G204" s="3">
        <f t="shared" si="154"/>
        <v>3.275210314740917</v>
      </c>
      <c r="H204" s="3">
        <f t="shared" si="154"/>
        <v>3.232977221335866</v>
      </c>
      <c r="I204" s="3">
        <f t="shared" si="154"/>
        <v>3.1812813241531726</v>
      </c>
      <c r="J204" s="3">
        <f t="shared" si="154"/>
        <v>3.142324404292703</v>
      </c>
      <c r="K204" s="3">
        <f t="shared" si="154"/>
        <v>3.134573742792563</v>
      </c>
      <c r="L204" s="3">
        <f t="shared" si="154"/>
        <v>3.168643977881666</v>
      </c>
      <c r="M204" s="3">
        <f t="shared" si="154"/>
        <v>3.245782213408773</v>
      </c>
      <c r="N204" s="3">
        <f t="shared" si="154"/>
        <v>3.358380262197886</v>
      </c>
      <c r="O204" s="3">
        <f t="shared" si="154"/>
        <v>3.4918081593310215</v>
      </c>
      <c r="P204" s="3">
        <f t="shared" si="154"/>
        <v>3.6269615533852684</v>
      </c>
      <c r="Q204" s="3">
        <f t="shared" si="154"/>
        <v>3.7431065237274086</v>
      </c>
      <c r="R204" s="3">
        <f t="shared" si="154"/>
        <v>3.8208135968418033</v>
      </c>
      <c r="S204" s="3">
        <f t="shared" si="154"/>
        <v>3.8449369560688362</v>
      </c>
      <c r="T204" s="3">
        <f t="shared" si="154"/>
        <v>3.8076362325933997</v>
      </c>
      <c r="U204" s="3">
        <f t="shared" si="154"/>
        <v>3.7112486632498487</v>
      </c>
      <c r="V204" s="3">
        <f t="shared" si="154"/>
        <v>3.5702999589794833</v>
      </c>
      <c r="W204" s="3">
        <f t="shared" si="154"/>
        <v>3.411170137939024</v>
      </c>
      <c r="X204" s="3">
        <f t="shared" si="154"/>
        <v>3.267485770644722</v>
      </c>
      <c r="Y204" s="3">
        <f t="shared" si="154"/>
        <v>3.170409610014108</v>
      </c>
      <c r="Z204" s="3">
        <f t="shared" si="154"/>
        <v>3.1364784205693295</v>
      </c>
    </row>
    <row r="205" spans="1:26" ht="12.75">
      <c r="A205" s="3" t="s">
        <v>146</v>
      </c>
      <c r="B205" s="3">
        <f aca="true" t="shared" si="155" ref="B205:Z205">B201*B133+B202*B134+B203*B49</f>
        <v>-0.2496071881209068</v>
      </c>
      <c r="C205" s="3">
        <f t="shared" si="155"/>
        <v>-0.39966691823258343</v>
      </c>
      <c r="D205" s="3">
        <f t="shared" si="155"/>
        <v>-0.38323397059895886</v>
      </c>
      <c r="E205" s="3">
        <f t="shared" si="155"/>
        <v>-0.22805291370300748</v>
      </c>
      <c r="F205" s="3">
        <f t="shared" si="155"/>
        <v>-0.02445645201816851</v>
      </c>
      <c r="G205" s="3">
        <f t="shared" si="155"/>
        <v>0.14175923554436584</v>
      </c>
      <c r="H205" s="3">
        <f t="shared" si="155"/>
        <v>0.2275747939104254</v>
      </c>
      <c r="I205" s="3">
        <f t="shared" si="155"/>
        <v>0.23160685298548792</v>
      </c>
      <c r="J205" s="3">
        <f t="shared" si="155"/>
        <v>0.17562678935640264</v>
      </c>
      <c r="K205" s="3">
        <f t="shared" si="155"/>
        <v>0.0876273694498354</v>
      </c>
      <c r="L205" s="3">
        <f t="shared" si="155"/>
        <v>-0.007637546611993858</v>
      </c>
      <c r="M205" s="3">
        <f t="shared" si="155"/>
        <v>-0.09197552732870401</v>
      </c>
      <c r="N205" s="3">
        <f t="shared" si="155"/>
        <v>-0.15371131279814845</v>
      </c>
      <c r="O205" s="3">
        <f t="shared" si="155"/>
        <v>-0.18626623644139298</v>
      </c>
      <c r="P205" s="3">
        <f t="shared" si="155"/>
        <v>-0.1864474680834984</v>
      </c>
      <c r="Q205" s="3">
        <f t="shared" si="155"/>
        <v>-0.153067271176334</v>
      </c>
      <c r="R205" s="3">
        <f t="shared" si="155"/>
        <v>-0.08643598062018372</v>
      </c>
      <c r="S205" s="3">
        <f t="shared" si="155"/>
        <v>0.010600060570618481</v>
      </c>
      <c r="T205" s="3">
        <f t="shared" si="155"/>
        <v>0.1293766944255611</v>
      </c>
      <c r="U205" s="3">
        <f t="shared" si="155"/>
        <v>0.24994507553444606</v>
      </c>
      <c r="V205" s="3">
        <f t="shared" si="155"/>
        <v>0.33622905506907724</v>
      </c>
      <c r="W205" s="3">
        <f t="shared" si="155"/>
        <v>0.33977363198563065</v>
      </c>
      <c r="X205" s="3">
        <f t="shared" si="155"/>
        <v>0.22272251287734335</v>
      </c>
      <c r="Y205" s="3">
        <f t="shared" si="155"/>
        <v>-0.0022832859753142685</v>
      </c>
      <c r="Z205" s="3">
        <f t="shared" si="155"/>
        <v>-0.2496071881209067</v>
      </c>
    </row>
    <row r="206" spans="1:26" ht="12.75">
      <c r="A206" s="3" t="s">
        <v>199</v>
      </c>
      <c r="B206" s="3">
        <f aca="true" t="shared" si="156" ref="B206:Z206">$N$5*B134</f>
        <v>7.727272727272729</v>
      </c>
      <c r="C206" s="3">
        <f t="shared" si="156"/>
        <v>6.531463958688688</v>
      </c>
      <c r="D206" s="3">
        <f t="shared" si="156"/>
        <v>4.708462548615247</v>
      </c>
      <c r="E206" s="3">
        <f t="shared" si="156"/>
        <v>2.5288319271782864</v>
      </c>
      <c r="F206" s="3">
        <f t="shared" si="156"/>
        <v>0.2773932586379152</v>
      </c>
      <c r="G206" s="3">
        <f t="shared" si="156"/>
        <v>-1.8149709211658158</v>
      </c>
      <c r="H206" s="3">
        <f t="shared" si="156"/>
        <v>-3.59536669045887</v>
      </c>
      <c r="I206" s="3">
        <f t="shared" si="156"/>
        <v>-4.981527233927613</v>
      </c>
      <c r="J206" s="3">
        <f t="shared" si="156"/>
        <v>-5.943266120730144</v>
      </c>
      <c r="K206" s="3">
        <f t="shared" si="156"/>
        <v>-6.48484467202894</v>
      </c>
      <c r="L206" s="3">
        <f t="shared" si="156"/>
        <v>-6.631744709243874</v>
      </c>
      <c r="M206" s="3">
        <f t="shared" si="156"/>
        <v>-6.421259277144453</v>
      </c>
      <c r="N206" s="3">
        <f t="shared" si="156"/>
        <v>-5.895559998291786</v>
      </c>
      <c r="O206" s="3">
        <f t="shared" si="156"/>
        <v>-5.096433435353043</v>
      </c>
      <c r="P206" s="3">
        <f t="shared" si="156"/>
        <v>-4.0615769594429265</v>
      </c>
      <c r="Q206" s="3">
        <f t="shared" si="156"/>
        <v>-2.822863998564748</v>
      </c>
      <c r="R206" s="3">
        <f t="shared" si="156"/>
        <v>-1.4073458260892506</v>
      </c>
      <c r="S206" s="3">
        <f t="shared" si="156"/>
        <v>0.15796812939141358</v>
      </c>
      <c r="T206" s="3">
        <f t="shared" si="156"/>
        <v>1.8364132888920897</v>
      </c>
      <c r="U206" s="3">
        <f t="shared" si="156"/>
        <v>3.566552718726363</v>
      </c>
      <c r="V206" s="3">
        <f t="shared" si="156"/>
        <v>5.2437214606874205</v>
      </c>
      <c r="W206" s="3">
        <f t="shared" si="156"/>
        <v>6.706175296393377</v>
      </c>
      <c r="X206" s="3">
        <f t="shared" si="156"/>
        <v>7.741597051415061</v>
      </c>
      <c r="Y206" s="3">
        <f t="shared" si="156"/>
        <v>8.130907476542873</v>
      </c>
      <c r="Z206" s="3">
        <f t="shared" si="156"/>
        <v>7.727272727272729</v>
      </c>
    </row>
    <row r="207" spans="1:26" ht="12.75">
      <c r="A207" s="3" t="s">
        <v>200</v>
      </c>
      <c r="B207" s="3">
        <f aca="true" t="shared" si="157" ref="B207:Z207">SUM(B205:B206)</f>
        <v>7.477665539151823</v>
      </c>
      <c r="C207" s="3">
        <f t="shared" si="157"/>
        <v>6.131797040456105</v>
      </c>
      <c r="D207" s="3">
        <f t="shared" si="157"/>
        <v>4.325228578016288</v>
      </c>
      <c r="E207" s="3">
        <f t="shared" si="157"/>
        <v>2.300779013475279</v>
      </c>
      <c r="F207" s="3">
        <f t="shared" si="157"/>
        <v>0.2529368066197467</v>
      </c>
      <c r="G207" s="3">
        <f t="shared" si="157"/>
        <v>-1.67321168562145</v>
      </c>
      <c r="H207" s="3">
        <f t="shared" si="157"/>
        <v>-3.3677918965484444</v>
      </c>
      <c r="I207" s="3">
        <f t="shared" si="157"/>
        <v>-4.749920380942125</v>
      </c>
      <c r="J207" s="3">
        <f t="shared" si="157"/>
        <v>-5.767639331373741</v>
      </c>
      <c r="K207" s="3">
        <f t="shared" si="157"/>
        <v>-6.397217302579104</v>
      </c>
      <c r="L207" s="3">
        <f t="shared" si="157"/>
        <v>-6.6393822558558675</v>
      </c>
      <c r="M207" s="3">
        <f t="shared" si="157"/>
        <v>-6.513234804473157</v>
      </c>
      <c r="N207" s="3">
        <f t="shared" si="157"/>
        <v>-6.049271311089934</v>
      </c>
      <c r="O207" s="3">
        <f t="shared" si="157"/>
        <v>-5.282699671794436</v>
      </c>
      <c r="P207" s="3">
        <f t="shared" si="157"/>
        <v>-4.248024427526425</v>
      </c>
      <c r="Q207" s="3">
        <f t="shared" si="157"/>
        <v>-2.975931269741082</v>
      </c>
      <c r="R207" s="3">
        <f t="shared" si="157"/>
        <v>-1.4937818067094344</v>
      </c>
      <c r="S207" s="3">
        <f t="shared" si="157"/>
        <v>0.16856818996203207</v>
      </c>
      <c r="T207" s="3">
        <f t="shared" si="157"/>
        <v>1.9657899833176509</v>
      </c>
      <c r="U207" s="3">
        <f t="shared" si="157"/>
        <v>3.816497794260809</v>
      </c>
      <c r="V207" s="3">
        <f t="shared" si="157"/>
        <v>5.579950515756498</v>
      </c>
      <c r="W207" s="3">
        <f t="shared" si="157"/>
        <v>7.045948928379008</v>
      </c>
      <c r="X207" s="3">
        <f t="shared" si="157"/>
        <v>7.9643195642924045</v>
      </c>
      <c r="Y207" s="3">
        <f t="shared" si="157"/>
        <v>8.128624190567558</v>
      </c>
      <c r="Z207" s="3">
        <f t="shared" si="157"/>
        <v>7.477665539151823</v>
      </c>
    </row>
    <row r="208" ht="15.75">
      <c r="A208" s="16" t="s">
        <v>147</v>
      </c>
    </row>
    <row r="209" spans="1:256" ht="12.75">
      <c r="A209" s="3" t="s">
        <v>148</v>
      </c>
      <c r="B209" s="13">
        <f aca="true" t="shared" si="158" ref="B209:Z209">$M$6*B167</f>
        <v>0.2835101984066945</v>
      </c>
      <c r="C209" s="13">
        <f t="shared" si="158"/>
        <v>0.14339031747139339</v>
      </c>
      <c r="D209" s="13">
        <f t="shared" si="158"/>
        <v>-0.031687719716130214</v>
      </c>
      <c r="E209" s="13">
        <f t="shared" si="158"/>
        <v>-0.18240310435267232</v>
      </c>
      <c r="F209" s="13">
        <f t="shared" si="158"/>
        <v>-0.272347758904944</v>
      </c>
      <c r="G209" s="13">
        <f t="shared" si="158"/>
        <v>-0.29770430072572285</v>
      </c>
      <c r="H209" s="13">
        <f t="shared" si="158"/>
        <v>-0.2752882202772923</v>
      </c>
      <c r="I209" s="13">
        <f t="shared" si="158"/>
        <v>-0.22693096728222237</v>
      </c>
      <c r="J209" s="13">
        <f t="shared" si="158"/>
        <v>-0.17032186026992627</v>
      </c>
      <c r="K209" s="13">
        <f t="shared" si="158"/>
        <v>-0.11655451454162824</v>
      </c>
      <c r="L209" s="13">
        <f t="shared" si="158"/>
        <v>-0.07117199055252106</v>
      </c>
      <c r="M209" s="13">
        <f t="shared" si="158"/>
        <v>-0.03610088138964756</v>
      </c>
      <c r="N209" s="13">
        <f t="shared" si="158"/>
        <v>-0.01124414668861351</v>
      </c>
      <c r="O209" s="13">
        <f t="shared" si="158"/>
        <v>0.004576206650142289</v>
      </c>
      <c r="P209" s="13">
        <f t="shared" si="158"/>
        <v>0.013244769464802398</v>
      </c>
      <c r="Q209" s="13">
        <f t="shared" si="158"/>
        <v>0.017391357172403688</v>
      </c>
      <c r="R209" s="13">
        <f t="shared" si="158"/>
        <v>0.02072984873628474</v>
      </c>
      <c r="S209" s="13">
        <f t="shared" si="158"/>
        <v>0.02857285830838451</v>
      </c>
      <c r="T209" s="13">
        <f t="shared" si="158"/>
        <v>0.0481482876536341</v>
      </c>
      <c r="U209" s="13">
        <f t="shared" si="158"/>
        <v>0.08769227871892778</v>
      </c>
      <c r="V209" s="13">
        <f t="shared" si="158"/>
        <v>0.1524787311927557</v>
      </c>
      <c r="W209" s="13">
        <f t="shared" si="158"/>
        <v>0.23655369091389328</v>
      </c>
      <c r="X209" s="13">
        <f t="shared" si="158"/>
        <v>0.3139499518673542</v>
      </c>
      <c r="Y209" s="13">
        <f t="shared" si="158"/>
        <v>0.34151696814465127</v>
      </c>
      <c r="Z209" s="13">
        <f t="shared" si="158"/>
        <v>-0.28791431477807816</v>
      </c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256" ht="12.75">
      <c r="A210" s="3" t="s">
        <v>149</v>
      </c>
      <c r="B210" s="13">
        <f aca="true" t="shared" si="159" ref="B210:Z210">$M$6*B168</f>
        <v>-0.14126232487214346</v>
      </c>
      <c r="C210" s="13">
        <f t="shared" si="159"/>
        <v>-0.3866152973759189</v>
      </c>
      <c r="D210" s="13">
        <f t="shared" si="159"/>
        <v>-0.5514289532390226</v>
      </c>
      <c r="E210" s="13">
        <f t="shared" si="159"/>
        <v>-0.6138510373437819</v>
      </c>
      <c r="F210" s="13">
        <f t="shared" si="159"/>
        <v>-0.5904076506594967</v>
      </c>
      <c r="G210" s="13">
        <f t="shared" si="159"/>
        <v>-0.5136730834402402</v>
      </c>
      <c r="H210" s="13">
        <f t="shared" si="159"/>
        <v>-0.4131129120352762</v>
      </c>
      <c r="I210" s="13">
        <f t="shared" si="159"/>
        <v>-0.307987834715967</v>
      </c>
      <c r="J210" s="13">
        <f t="shared" si="159"/>
        <v>-0.20823575999915148</v>
      </c>
      <c r="K210" s="13">
        <f t="shared" si="159"/>
        <v>-0.11767134489459628</v>
      </c>
      <c r="L210" s="13">
        <f t="shared" si="159"/>
        <v>-0.0367551884494634</v>
      </c>
      <c r="M210" s="13">
        <f t="shared" si="159"/>
        <v>0.03563216041914872</v>
      </c>
      <c r="N210" s="13">
        <f t="shared" si="159"/>
        <v>0.10121817600971268</v>
      </c>
      <c r="O210" s="13">
        <f t="shared" si="159"/>
        <v>0.16189000361124634</v>
      </c>
      <c r="P210" s="13">
        <f t="shared" si="159"/>
        <v>0.21954077426148483</v>
      </c>
      <c r="Q210" s="13">
        <f t="shared" si="159"/>
        <v>0.2759925055422615</v>
      </c>
      <c r="R210" s="13">
        <f t="shared" si="159"/>
        <v>0.3327304122750221</v>
      </c>
      <c r="S210" s="13">
        <f t="shared" si="159"/>
        <v>0.39008346261909527</v>
      </c>
      <c r="T210" s="13">
        <f t="shared" si="159"/>
        <v>0.4453874940005811</v>
      </c>
      <c r="U210" s="13">
        <f t="shared" si="159"/>
        <v>0.48985640907564537</v>
      </c>
      <c r="V210" s="13">
        <f t="shared" si="159"/>
        <v>0.5051061431530406</v>
      </c>
      <c r="W210" s="13">
        <f t="shared" si="159"/>
        <v>0.4632458302398188</v>
      </c>
      <c r="X210" s="13">
        <f t="shared" si="159"/>
        <v>0.3372197039694438</v>
      </c>
      <c r="Y210" s="13">
        <f t="shared" si="159"/>
        <v>0.12309831184855652</v>
      </c>
      <c r="Z210" s="13">
        <f t="shared" si="159"/>
        <v>-0.2734440337952308</v>
      </c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256" ht="12.75">
      <c r="A211" s="3" t="s">
        <v>150</v>
      </c>
      <c r="B211" s="13">
        <f aca="true" t="shared" si="160" ref="B211:Z211">$J$6*B53</f>
        <v>0.04879400049161007</v>
      </c>
      <c r="C211" s="13">
        <f t="shared" si="160"/>
        <v>0.09236919808261448</v>
      </c>
      <c r="D211" s="13">
        <f t="shared" si="160"/>
        <v>0.12267983038788269</v>
      </c>
      <c r="E211" s="13">
        <f t="shared" si="160"/>
        <v>0.13573440539293088</v>
      </c>
      <c r="F211" s="13">
        <f t="shared" si="160"/>
        <v>0.13261560233284644</v>
      </c>
      <c r="G211" s="13">
        <f t="shared" si="160"/>
        <v>0.11752712593478572</v>
      </c>
      <c r="H211" s="13">
        <f t="shared" si="160"/>
        <v>0.09535271808699713</v>
      </c>
      <c r="I211" s="13">
        <f t="shared" si="160"/>
        <v>0.07013698119892524</v>
      </c>
      <c r="J211" s="13">
        <f t="shared" si="160"/>
        <v>0.04462550626451643</v>
      </c>
      <c r="K211" s="13">
        <f t="shared" si="160"/>
        <v>0.020410755967886152</v>
      </c>
      <c r="L211" s="13">
        <f t="shared" si="160"/>
        <v>-0.001738070377867614</v>
      </c>
      <c r="M211" s="13">
        <f t="shared" si="160"/>
        <v>-0.021573560044273424</v>
      </c>
      <c r="N211" s="13">
        <f t="shared" si="160"/>
        <v>-0.03915341843951355</v>
      </c>
      <c r="O211" s="13">
        <f t="shared" si="160"/>
        <v>-0.05469295114495688</v>
      </c>
      <c r="P211" s="13">
        <f t="shared" si="160"/>
        <v>-0.06844996876818271</v>
      </c>
      <c r="Q211" s="13">
        <f t="shared" si="160"/>
        <v>-0.08060545876721958</v>
      </c>
      <c r="R211" s="13">
        <f t="shared" si="160"/>
        <v>-0.09111011614573744</v>
      </c>
      <c r="S211" s="13">
        <f t="shared" si="160"/>
        <v>-0.09947912735306172</v>
      </c>
      <c r="T211" s="13">
        <f t="shared" si="160"/>
        <v>-0.10454709474557962</v>
      </c>
      <c r="U211" s="13">
        <f t="shared" si="160"/>
        <v>-0.10426565193151621</v>
      </c>
      <c r="V211" s="13">
        <f t="shared" si="160"/>
        <v>-0.0957577998394405</v>
      </c>
      <c r="W211" s="13">
        <f t="shared" si="160"/>
        <v>-0.07598554641835928</v>
      </c>
      <c r="X211" s="13">
        <f t="shared" si="160"/>
        <v>-0.04331118905143694</v>
      </c>
      <c r="Y211" s="13">
        <f t="shared" si="160"/>
        <v>0.0004238288861502129</v>
      </c>
      <c r="Z211" s="13">
        <f t="shared" si="160"/>
        <v>0.04879400049161004</v>
      </c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</row>
    <row r="212" spans="1:26" ht="12.75">
      <c r="A212" s="3" t="s">
        <v>151</v>
      </c>
      <c r="B212" s="3">
        <f aca="true" t="shared" si="161" ref="B212:Z212">1/2*(B163^2+B164^2)*$M$6+1/2*B49^2*$J$6</f>
        <v>4.093182736455463</v>
      </c>
      <c r="C212" s="3">
        <f t="shared" si="161"/>
        <v>4.353807187610949</v>
      </c>
      <c r="D212" s="3">
        <f t="shared" si="161"/>
        <v>4.5825130106185945</v>
      </c>
      <c r="E212" s="3">
        <f t="shared" si="161"/>
        <v>4.740948491733409</v>
      </c>
      <c r="F212" s="3">
        <f t="shared" si="161"/>
        <v>4.8044098207012125</v>
      </c>
      <c r="G212" s="3">
        <f t="shared" si="161"/>
        <v>4.768342326125941</v>
      </c>
      <c r="H212" s="3">
        <f t="shared" si="161"/>
        <v>4.6466992555606685</v>
      </c>
      <c r="I212" s="3">
        <f t="shared" si="161"/>
        <v>4.464899532621585</v>
      </c>
      <c r="J212" s="3">
        <f t="shared" si="161"/>
        <v>4.251688374954256</v>
      </c>
      <c r="K212" s="3">
        <f t="shared" si="161"/>
        <v>4.032886857341227</v>
      </c>
      <c r="L212" s="3">
        <f t="shared" si="161"/>
        <v>3.828010329837243</v>
      </c>
      <c r="M212" s="3">
        <f t="shared" si="161"/>
        <v>3.649386217739878</v>
      </c>
      <c r="N212" s="3">
        <f t="shared" si="161"/>
        <v>3.5029009644932088</v>
      </c>
      <c r="O212" s="3">
        <f t="shared" si="161"/>
        <v>3.389547475485892</v>
      </c>
      <c r="P212" s="3">
        <f t="shared" si="161"/>
        <v>3.307201255611282</v>
      </c>
      <c r="Q212" s="3">
        <f t="shared" si="161"/>
        <v>3.2523236265714286</v>
      </c>
      <c r="R212" s="3">
        <f t="shared" si="161"/>
        <v>3.221485007617202</v>
      </c>
      <c r="S212" s="3">
        <f t="shared" si="161"/>
        <v>3.212695022622096</v>
      </c>
      <c r="T212" s="3">
        <f t="shared" si="161"/>
        <v>3.2265147114902715</v>
      </c>
      <c r="U212" s="3">
        <f t="shared" si="161"/>
        <v>3.266802141245123</v>
      </c>
      <c r="V212" s="3">
        <f t="shared" si="161"/>
        <v>3.340705637367047</v>
      </c>
      <c r="W212" s="3">
        <f t="shared" si="161"/>
        <v>3.45724070793409</v>
      </c>
      <c r="X212" s="3">
        <f t="shared" si="161"/>
        <v>3.6237392231937653</v>
      </c>
      <c r="Y212" s="3">
        <f t="shared" si="161"/>
        <v>3.840170742468024</v>
      </c>
      <c r="Z212" s="3">
        <f t="shared" si="161"/>
        <v>4.093182736455463</v>
      </c>
    </row>
    <row r="213" spans="1:26" ht="12.75">
      <c r="A213" s="3" t="s">
        <v>152</v>
      </c>
      <c r="B213" s="3">
        <f aca="true" t="shared" si="162" ref="B213:Z213">B209*B165+B210*B166+B211*B49</f>
        <v>-0.04692575313767685</v>
      </c>
      <c r="C213" s="3">
        <f t="shared" si="162"/>
        <v>-0.20111758282604475</v>
      </c>
      <c r="D213" s="3">
        <f t="shared" si="162"/>
        <v>-0.23700962252221197</v>
      </c>
      <c r="E213" s="3">
        <f t="shared" si="162"/>
        <v>-0.15344681398744753</v>
      </c>
      <c r="F213" s="3">
        <f t="shared" si="162"/>
        <v>-0.017062612560586714</v>
      </c>
      <c r="G213" s="3">
        <f t="shared" si="162"/>
        <v>0.10026199984868685</v>
      </c>
      <c r="H213" s="3">
        <f t="shared" si="162"/>
        <v>0.16210281282310177</v>
      </c>
      <c r="I213" s="3">
        <f t="shared" si="162"/>
        <v>0.16789987961691935</v>
      </c>
      <c r="J213" s="3">
        <f t="shared" si="162"/>
        <v>0.13517262483405224</v>
      </c>
      <c r="K213" s="3">
        <f t="shared" si="162"/>
        <v>0.08405923487166914</v>
      </c>
      <c r="L213" s="3">
        <f t="shared" si="162"/>
        <v>0.030071431234272725</v>
      </c>
      <c r="M213" s="3">
        <f t="shared" si="162"/>
        <v>-0.017150883576989715</v>
      </c>
      <c r="N213" s="3">
        <f t="shared" si="162"/>
        <v>-0.05250412118409653</v>
      </c>
      <c r="O213" s="3">
        <f t="shared" si="162"/>
        <v>-0.0736203765546918</v>
      </c>
      <c r="P213" s="3">
        <f t="shared" si="162"/>
        <v>-0.079406014638708</v>
      </c>
      <c r="Q213" s="3">
        <f t="shared" si="162"/>
        <v>-0.0690281439765839</v>
      </c>
      <c r="R213" s="3">
        <f t="shared" si="162"/>
        <v>-0.04129420537849629</v>
      </c>
      <c r="S213" s="3">
        <f t="shared" si="162"/>
        <v>0.005419622237465853</v>
      </c>
      <c r="T213" s="3">
        <f t="shared" si="162"/>
        <v>0.07202129835543811</v>
      </c>
      <c r="U213" s="3">
        <f t="shared" si="162"/>
        <v>0.15505301465597124</v>
      </c>
      <c r="V213" s="3">
        <f t="shared" si="162"/>
        <v>0.23967556496252085</v>
      </c>
      <c r="W213" s="3">
        <f t="shared" si="162"/>
        <v>0.29273156364464525</v>
      </c>
      <c r="X213" s="3">
        <f t="shared" si="162"/>
        <v>0.2686408847035927</v>
      </c>
      <c r="Y213" s="3">
        <f t="shared" si="162"/>
        <v>0.1424208465535016</v>
      </c>
      <c r="Z213" s="3">
        <f t="shared" si="162"/>
        <v>-0.2375710594771305</v>
      </c>
    </row>
    <row r="214" spans="1:256" ht="12.75">
      <c r="A214" s="3" t="s">
        <v>199</v>
      </c>
      <c r="B214" s="13">
        <f aca="true" t="shared" si="163" ref="B214:Z214">$N$6*B166</f>
        <v>5.187322978402374</v>
      </c>
      <c r="C214" s="13">
        <f t="shared" si="163"/>
        <v>4.423271872370215</v>
      </c>
      <c r="D214" s="13">
        <f t="shared" si="163"/>
        <v>3.2128793042683172</v>
      </c>
      <c r="E214" s="13">
        <f t="shared" si="163"/>
        <v>1.734426824225006</v>
      </c>
      <c r="F214" s="13">
        <f t="shared" si="163"/>
        <v>0.1906370674745319</v>
      </c>
      <c r="G214" s="13">
        <f t="shared" si="163"/>
        <v>-1.2459062751880081</v>
      </c>
      <c r="H214" s="13">
        <f t="shared" si="163"/>
        <v>-2.4584998090547536</v>
      </c>
      <c r="I214" s="13">
        <f t="shared" si="163"/>
        <v>-3.386244506769577</v>
      </c>
      <c r="J214" s="13">
        <f t="shared" si="163"/>
        <v>-4.01146576780533</v>
      </c>
      <c r="K214" s="13">
        <f t="shared" si="163"/>
        <v>-4.344851343816707</v>
      </c>
      <c r="L214" s="13">
        <f t="shared" si="163"/>
        <v>-4.412785556579278</v>
      </c>
      <c r="M214" s="13">
        <f t="shared" si="163"/>
        <v>-4.2479363346347085</v>
      </c>
      <c r="N214" s="13">
        <f t="shared" si="163"/>
        <v>-3.8829159290960717</v>
      </c>
      <c r="O214" s="13">
        <f t="shared" si="163"/>
        <v>-3.346561890172543</v>
      </c>
      <c r="P214" s="13">
        <f t="shared" si="163"/>
        <v>-2.6623899770449366</v>
      </c>
      <c r="Q214" s="13">
        <f t="shared" si="163"/>
        <v>-1.8488833091562027</v>
      </c>
      <c r="R214" s="13">
        <f t="shared" si="163"/>
        <v>-0.9214995275371791</v>
      </c>
      <c r="S214" s="13">
        <f t="shared" si="163"/>
        <v>0.10342863557887311</v>
      </c>
      <c r="T214" s="13">
        <f t="shared" si="163"/>
        <v>1.2024870322439187</v>
      </c>
      <c r="U214" s="13">
        <f t="shared" si="163"/>
        <v>2.3363908625596803</v>
      </c>
      <c r="V214" s="13">
        <f t="shared" si="163"/>
        <v>3.4394456709229004</v>
      </c>
      <c r="W214" s="13">
        <f t="shared" si="163"/>
        <v>4.410954882322619</v>
      </c>
      <c r="X214" s="13">
        <f t="shared" si="163"/>
        <v>5.116784537701246</v>
      </c>
      <c r="Y214" s="13">
        <f t="shared" si="163"/>
        <v>5.411910558786506</v>
      </c>
      <c r="Z214" s="13">
        <f t="shared" si="163"/>
        <v>5.187322978402374</v>
      </c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</row>
    <row r="215" spans="1:26" ht="12.75">
      <c r="A215" s="3" t="s">
        <v>200</v>
      </c>
      <c r="B215" s="3">
        <f aca="true" t="shared" si="164" ref="B215:Z215">SUM(B213:B214)</f>
        <v>5.140397225264698</v>
      </c>
      <c r="C215" s="3">
        <f t="shared" si="164"/>
        <v>4.22215428954417</v>
      </c>
      <c r="D215" s="3">
        <f t="shared" si="164"/>
        <v>2.975869681746105</v>
      </c>
      <c r="E215" s="3">
        <f t="shared" si="164"/>
        <v>1.5809800102375586</v>
      </c>
      <c r="F215" s="3">
        <f t="shared" si="164"/>
        <v>0.1735744549139452</v>
      </c>
      <c r="G215" s="3">
        <f t="shared" si="164"/>
        <v>-1.1456442753393212</v>
      </c>
      <c r="H215" s="3">
        <f t="shared" si="164"/>
        <v>-2.296396996231652</v>
      </c>
      <c r="I215" s="3">
        <f t="shared" si="164"/>
        <v>-3.2183446271526575</v>
      </c>
      <c r="J215" s="3">
        <f t="shared" si="164"/>
        <v>-3.8762931429712775</v>
      </c>
      <c r="K215" s="3">
        <f t="shared" si="164"/>
        <v>-4.260792108945037</v>
      </c>
      <c r="L215" s="3">
        <f t="shared" si="164"/>
        <v>-4.3827141253450055</v>
      </c>
      <c r="M215" s="3">
        <f t="shared" si="164"/>
        <v>-4.265087218211698</v>
      </c>
      <c r="N215" s="3">
        <f t="shared" si="164"/>
        <v>-3.935420050280168</v>
      </c>
      <c r="O215" s="3">
        <f t="shared" si="164"/>
        <v>-3.420182266727235</v>
      </c>
      <c r="P215" s="3">
        <f t="shared" si="164"/>
        <v>-2.7417959916836447</v>
      </c>
      <c r="Q215" s="3">
        <f t="shared" si="164"/>
        <v>-1.9179114531327865</v>
      </c>
      <c r="R215" s="3">
        <f t="shared" si="164"/>
        <v>-0.9627937329156754</v>
      </c>
      <c r="S215" s="3">
        <f t="shared" si="164"/>
        <v>0.10884825781633896</v>
      </c>
      <c r="T215" s="3">
        <f t="shared" si="164"/>
        <v>1.2745083305993568</v>
      </c>
      <c r="U215" s="3">
        <f t="shared" si="164"/>
        <v>2.4914438772156515</v>
      </c>
      <c r="V215" s="3">
        <f t="shared" si="164"/>
        <v>3.6791212358854213</v>
      </c>
      <c r="W215" s="3">
        <f t="shared" si="164"/>
        <v>4.703686445967264</v>
      </c>
      <c r="X215" s="3">
        <f t="shared" si="164"/>
        <v>5.385425422404839</v>
      </c>
      <c r="Y215" s="3">
        <f t="shared" si="164"/>
        <v>5.554331405340007</v>
      </c>
      <c r="Z215" s="3">
        <f t="shared" si="164"/>
        <v>4.9497519189252435</v>
      </c>
    </row>
    <row r="216" ht="15.75">
      <c r="A216" s="16" t="s">
        <v>153</v>
      </c>
    </row>
    <row r="217" spans="1:256" ht="12.75">
      <c r="A217" s="3" t="s">
        <v>154</v>
      </c>
      <c r="B217" s="13">
        <f aca="true" t="shared" si="165" ref="B217:Z217">$M$7*B175</f>
        <v>-0.00980988923584415</v>
      </c>
      <c r="C217" s="13">
        <f t="shared" si="165"/>
        <v>-0.05566821854030492</v>
      </c>
      <c r="D217" s="13">
        <f t="shared" si="165"/>
        <v>-0.09423142884872886</v>
      </c>
      <c r="E217" s="13">
        <f t="shared" si="165"/>
        <v>-0.11552131319377615</v>
      </c>
      <c r="F217" s="13">
        <f t="shared" si="165"/>
        <v>-0.11675297616155461</v>
      </c>
      <c r="G217" s="13">
        <f t="shared" si="165"/>
        <v>-0.10147121822361696</v>
      </c>
      <c r="H217" s="13">
        <f t="shared" si="165"/>
        <v>-0.07613353286473003</v>
      </c>
      <c r="I217" s="13">
        <f t="shared" si="165"/>
        <v>-0.04715292650310158</v>
      </c>
      <c r="J217" s="13">
        <f t="shared" si="165"/>
        <v>-0.019433139361492522</v>
      </c>
      <c r="K217" s="13">
        <f t="shared" si="165"/>
        <v>0.00396274605001985</v>
      </c>
      <c r="L217" s="13">
        <f t="shared" si="165"/>
        <v>0.021608401805978672</v>
      </c>
      <c r="M217" s="13">
        <f t="shared" si="165"/>
        <v>0.03334489119922187</v>
      </c>
      <c r="N217" s="13">
        <f t="shared" si="165"/>
        <v>0.0399004337021219</v>
      </c>
      <c r="O217" s="13">
        <f t="shared" si="165"/>
        <v>0.04255228988549045</v>
      </c>
      <c r="P217" s="13">
        <f t="shared" si="165"/>
        <v>0.04285034791433343</v>
      </c>
      <c r="Q217" s="13">
        <f t="shared" si="165"/>
        <v>0.042405641212131674</v>
      </c>
      <c r="R217" s="13">
        <f t="shared" si="165"/>
        <v>0.04272238803771866</v>
      </c>
      <c r="S217" s="13">
        <f t="shared" si="165"/>
        <v>0.04501363816258949</v>
      </c>
      <c r="T217" s="13">
        <f t="shared" si="165"/>
        <v>0.04989830622128271</v>
      </c>
      <c r="U217" s="13">
        <f t="shared" si="165"/>
        <v>0.05687176989723902</v>
      </c>
      <c r="V217" s="13">
        <f t="shared" si="165"/>
        <v>0.06357551775415049</v>
      </c>
      <c r="W217" s="13">
        <f t="shared" si="165"/>
        <v>0.06530526379486022</v>
      </c>
      <c r="X217" s="13">
        <f t="shared" si="165"/>
        <v>0.05580557793657886</v>
      </c>
      <c r="Y217" s="13">
        <f t="shared" si="165"/>
        <v>0.030357429359432555</v>
      </c>
      <c r="Z217" s="13">
        <f t="shared" si="165"/>
        <v>-0.009809889235844128</v>
      </c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</row>
    <row r="218" spans="1:256" ht="12.75">
      <c r="A218" s="3" t="s">
        <v>155</v>
      </c>
      <c r="B218" s="13">
        <f aca="true" t="shared" si="166" ref="B218:Z218">$M$7*B176</f>
        <v>-0.07474264787962762</v>
      </c>
      <c r="C218" s="13">
        <f t="shared" si="166"/>
        <v>-0.12038445907636508</v>
      </c>
      <c r="D218" s="13">
        <f t="shared" si="166"/>
        <v>-0.1467264581875772</v>
      </c>
      <c r="E218" s="13">
        <f t="shared" si="166"/>
        <v>-0.15419706726476468</v>
      </c>
      <c r="F218" s="13">
        <f t="shared" si="166"/>
        <v>-0.14767053649800108</v>
      </c>
      <c r="G218" s="13">
        <f t="shared" si="166"/>
        <v>-0.1324142563690298</v>
      </c>
      <c r="H218" s="13">
        <f t="shared" si="166"/>
        <v>-0.11202175056550023</v>
      </c>
      <c r="I218" s="13">
        <f t="shared" si="166"/>
        <v>-0.08843206731133665</v>
      </c>
      <c r="J218" s="13">
        <f t="shared" si="166"/>
        <v>-0.06273035732303701</v>
      </c>
      <c r="K218" s="13">
        <f t="shared" si="166"/>
        <v>-0.035795471902446356</v>
      </c>
      <c r="L218" s="13">
        <f t="shared" si="166"/>
        <v>-0.008551135440015196</v>
      </c>
      <c r="M218" s="13">
        <f t="shared" si="166"/>
        <v>0.01806768469338101</v>
      </c>
      <c r="N218" s="13">
        <f t="shared" si="166"/>
        <v>0.04325336827788028</v>
      </c>
      <c r="O218" s="13">
        <f t="shared" si="166"/>
        <v>0.06643428438939385</v>
      </c>
      <c r="P218" s="13">
        <f t="shared" si="166"/>
        <v>0.08727988532663201</v>
      </c>
      <c r="Q218" s="13">
        <f t="shared" si="166"/>
        <v>0.10557417548083399</v>
      </c>
      <c r="R218" s="13">
        <f t="shared" si="166"/>
        <v>0.12095613566196456</v>
      </c>
      <c r="S218" s="13">
        <f t="shared" si="166"/>
        <v>0.13254693383499258</v>
      </c>
      <c r="T218" s="13">
        <f t="shared" si="166"/>
        <v>0.13853173912975703</v>
      </c>
      <c r="U218" s="13">
        <f t="shared" si="166"/>
        <v>0.13588711693564623</v>
      </c>
      <c r="V218" s="13">
        <f t="shared" si="166"/>
        <v>0.12066298207629247</v>
      </c>
      <c r="W218" s="13">
        <f t="shared" si="166"/>
        <v>0.0893871447059893</v>
      </c>
      <c r="X218" s="13">
        <f t="shared" si="166"/>
        <v>0.041758765599129166</v>
      </c>
      <c r="Y218" s="13">
        <f t="shared" si="166"/>
        <v>-0.016674008294191262</v>
      </c>
      <c r="Z218" s="13">
        <f t="shared" si="166"/>
        <v>-0.07474264787962757</v>
      </c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</row>
    <row r="219" spans="1:256" ht="12.75">
      <c r="A219" s="3" t="s">
        <v>156</v>
      </c>
      <c r="B219" s="13">
        <f aca="true" t="shared" si="167" ref="B219:Z219">B107*$J$7</f>
        <v>0.014539115263286329</v>
      </c>
      <c r="C219" s="13">
        <f t="shared" si="167"/>
        <v>0.027713346079134282</v>
      </c>
      <c r="D219" s="13">
        <f t="shared" si="167"/>
        <v>0.036885127807703776</v>
      </c>
      <c r="E219" s="13">
        <f t="shared" si="167"/>
        <v>0.04083975391969008</v>
      </c>
      <c r="F219" s="13">
        <f t="shared" si="167"/>
        <v>0.03990879665855639</v>
      </c>
      <c r="G219" s="13">
        <f t="shared" si="167"/>
        <v>0.03536449042567321</v>
      </c>
      <c r="H219" s="13">
        <f t="shared" si="167"/>
        <v>0.028677640523205802</v>
      </c>
      <c r="I219" s="13">
        <f t="shared" si="167"/>
        <v>0.021064828294914514</v>
      </c>
      <c r="J219" s="13">
        <f t="shared" si="167"/>
        <v>0.013355958247610933</v>
      </c>
      <c r="K219" s="13">
        <f t="shared" si="167"/>
        <v>0.0060394360425465796</v>
      </c>
      <c r="L219" s="13">
        <f t="shared" si="167"/>
        <v>-0.0006415387713659831</v>
      </c>
      <c r="M219" s="13">
        <f t="shared" si="167"/>
        <v>-0.006602584057501021</v>
      </c>
      <c r="N219" s="13">
        <f t="shared" si="167"/>
        <v>-0.011856343936366906</v>
      </c>
      <c r="O219" s="13">
        <f t="shared" si="167"/>
        <v>-0.016469682045335745</v>
      </c>
      <c r="P219" s="13">
        <f t="shared" si="167"/>
        <v>-0.020528940965714493</v>
      </c>
      <c r="Q219" s="13">
        <f t="shared" si="167"/>
        <v>-0.02410280661987458</v>
      </c>
      <c r="R219" s="13">
        <f t="shared" si="167"/>
        <v>-0.027194235627508414</v>
      </c>
      <c r="S219" s="13">
        <f t="shared" si="167"/>
        <v>-0.02967609192499046</v>
      </c>
      <c r="T219" s="13">
        <f t="shared" si="167"/>
        <v>-0.031213381998619984</v>
      </c>
      <c r="U219" s="13">
        <f t="shared" si="167"/>
        <v>-0.031196129055511376</v>
      </c>
      <c r="V219" s="13">
        <f t="shared" si="167"/>
        <v>-0.02874805592117152</v>
      </c>
      <c r="W219" s="13">
        <f t="shared" si="167"/>
        <v>-0.022923258079818053</v>
      </c>
      <c r="X219" s="13">
        <f t="shared" si="167"/>
        <v>-0.013184141177200662</v>
      </c>
      <c r="Y219" s="13">
        <f t="shared" si="167"/>
        <v>-5.1303081342761025E-05</v>
      </c>
      <c r="Z219" s="13">
        <f t="shared" si="167"/>
        <v>0.014539115263286322</v>
      </c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1:26" ht="12.75">
      <c r="A220" s="3" t="s">
        <v>157</v>
      </c>
      <c r="B220" s="3">
        <f aca="true" t="shared" si="168" ref="B220:Z220">1/2*(B171^2+B172^2)*$M$7+1/2*B106^2*$J$7</f>
        <v>1.6283172373652965</v>
      </c>
      <c r="C220" s="3">
        <f t="shared" si="168"/>
        <v>1.7411907502652422</v>
      </c>
      <c r="D220" s="3">
        <f t="shared" si="168"/>
        <v>1.8399627359340949</v>
      </c>
      <c r="E220" s="3">
        <f t="shared" si="168"/>
        <v>1.9080244756988485</v>
      </c>
      <c r="F220" s="3">
        <f t="shared" si="168"/>
        <v>1.9351798952578494</v>
      </c>
      <c r="G220" s="3">
        <f t="shared" si="168"/>
        <v>1.919758106281859</v>
      </c>
      <c r="H220" s="3">
        <f t="shared" si="168"/>
        <v>1.8676090802050787</v>
      </c>
      <c r="I220" s="3">
        <f t="shared" si="168"/>
        <v>1.7893196882832532</v>
      </c>
      <c r="J220" s="3">
        <f t="shared" si="168"/>
        <v>1.6971311791428998</v>
      </c>
      <c r="K220" s="3">
        <f t="shared" si="168"/>
        <v>1.6024605467038062</v>
      </c>
      <c r="L220" s="3">
        <f t="shared" si="168"/>
        <v>1.514336956122542</v>
      </c>
      <c r="M220" s="3">
        <f t="shared" si="168"/>
        <v>1.4387136804520368</v>
      </c>
      <c r="N220" s="3">
        <f t="shared" si="168"/>
        <v>1.3784705626437206</v>
      </c>
      <c r="O220" s="3">
        <f t="shared" si="168"/>
        <v>1.3338900179213886</v>
      </c>
      <c r="P220" s="3">
        <f t="shared" si="168"/>
        <v>1.3034105081139606</v>
      </c>
      <c r="Q220" s="3">
        <f t="shared" si="168"/>
        <v>1.284505852226831</v>
      </c>
      <c r="R220" s="3">
        <f t="shared" si="168"/>
        <v>1.274589267606388</v>
      </c>
      <c r="S220" s="3">
        <f t="shared" si="168"/>
        <v>1.2718793354822853</v>
      </c>
      <c r="T220" s="3">
        <f t="shared" si="168"/>
        <v>1.276166967427908</v>
      </c>
      <c r="U220" s="3">
        <f t="shared" si="168"/>
        <v>1.2893603309692654</v>
      </c>
      <c r="V220" s="3">
        <f t="shared" si="168"/>
        <v>1.3155467250590203</v>
      </c>
      <c r="W220" s="3">
        <f t="shared" si="168"/>
        <v>1.3601554905401338</v>
      </c>
      <c r="X220" s="3">
        <f t="shared" si="168"/>
        <v>1.4278455520996944</v>
      </c>
      <c r="Y220" s="3">
        <f t="shared" si="168"/>
        <v>1.51930839261294</v>
      </c>
      <c r="Z220" s="3">
        <f t="shared" si="168"/>
        <v>1.6283172373652965</v>
      </c>
    </row>
    <row r="221" spans="1:26" ht="12.75">
      <c r="A221" s="3" t="s">
        <v>158</v>
      </c>
      <c r="B221" s="3">
        <f aca="true" t="shared" si="169" ref="B221:Z221">B217*B173+B218*B174+B219*B106</f>
        <v>-0.06156717281498584</v>
      </c>
      <c r="C221" s="3">
        <f t="shared" si="169"/>
        <v>-0.09933310827582861</v>
      </c>
      <c r="D221" s="3">
        <f t="shared" si="169"/>
        <v>-0.0954894860688216</v>
      </c>
      <c r="E221" s="3">
        <f t="shared" si="169"/>
        <v>-0.05687560965978952</v>
      </c>
      <c r="F221" s="3">
        <f t="shared" si="169"/>
        <v>-0.006100851044877563</v>
      </c>
      <c r="G221" s="3">
        <f t="shared" si="169"/>
        <v>0.035358151356110215</v>
      </c>
      <c r="H221" s="3">
        <f t="shared" si="169"/>
        <v>0.05672646370574609</v>
      </c>
      <c r="I221" s="3">
        <f t="shared" si="169"/>
        <v>0.05763601646400664</v>
      </c>
      <c r="J221" s="3">
        <f t="shared" si="169"/>
        <v>0.04353237022324598</v>
      </c>
      <c r="K221" s="3">
        <f t="shared" si="169"/>
        <v>0.02145898210526498</v>
      </c>
      <c r="L221" s="3">
        <f t="shared" si="169"/>
        <v>-0.0023310360082122723</v>
      </c>
      <c r="M221" s="3">
        <f t="shared" si="169"/>
        <v>-0.02325053404628235</v>
      </c>
      <c r="N221" s="3">
        <f t="shared" si="169"/>
        <v>-0.03840047371959187</v>
      </c>
      <c r="O221" s="3">
        <f t="shared" si="169"/>
        <v>-0.04621815856492641</v>
      </c>
      <c r="P221" s="3">
        <f t="shared" si="169"/>
        <v>-0.046024764074334125</v>
      </c>
      <c r="Q221" s="3">
        <f t="shared" si="169"/>
        <v>-0.037638861168045795</v>
      </c>
      <c r="R221" s="3">
        <f t="shared" si="169"/>
        <v>-0.02120329023717678</v>
      </c>
      <c r="S221" s="3">
        <f t="shared" si="169"/>
        <v>0.0025983898451309322</v>
      </c>
      <c r="T221" s="3">
        <f t="shared" si="169"/>
        <v>0.03174870155343042</v>
      </c>
      <c r="U221" s="3">
        <f t="shared" si="169"/>
        <v>0.06151230315665742</v>
      </c>
      <c r="V221" s="3">
        <f t="shared" si="169"/>
        <v>0.08312165519525731</v>
      </c>
      <c r="W221" s="3">
        <f t="shared" si="169"/>
        <v>0.08452390647100252</v>
      </c>
      <c r="X221" s="3">
        <f t="shared" si="169"/>
        <v>0.05598786027049275</v>
      </c>
      <c r="Y221" s="3">
        <f t="shared" si="169"/>
        <v>0.00022854533652741333</v>
      </c>
      <c r="Z221" s="3">
        <f t="shared" si="169"/>
        <v>-0.0615671728149858</v>
      </c>
    </row>
    <row r="222" spans="1:256" ht="12.75">
      <c r="A222" s="3" t="s">
        <v>199</v>
      </c>
      <c r="B222" s="13">
        <f aca="true" t="shared" si="170" ref="B222:Z222">$N$7*B174</f>
        <v>1.4570627693375924</v>
      </c>
      <c r="C222" s="13">
        <f t="shared" si="170"/>
        <v>1.1978821179780283</v>
      </c>
      <c r="D222" s="13">
        <f t="shared" si="170"/>
        <v>0.8438063455727854</v>
      </c>
      <c r="E222" s="13">
        <f t="shared" si="170"/>
        <v>0.44622521866929404</v>
      </c>
      <c r="F222" s="13">
        <f t="shared" si="170"/>
        <v>0.04864963984215404</v>
      </c>
      <c r="G222" s="13">
        <f t="shared" si="170"/>
        <v>-0.31941434031685767</v>
      </c>
      <c r="H222" s="13">
        <f t="shared" si="170"/>
        <v>-0.6402380431269091</v>
      </c>
      <c r="I222" s="13">
        <f t="shared" si="170"/>
        <v>-0.9031926852679288</v>
      </c>
      <c r="J222" s="13">
        <f t="shared" si="170"/>
        <v>-1.1014286295047007</v>
      </c>
      <c r="K222" s="13">
        <f t="shared" si="170"/>
        <v>-1.23056960995662</v>
      </c>
      <c r="L222" s="13">
        <f t="shared" si="170"/>
        <v>-1.2885825765450072</v>
      </c>
      <c r="M222" s="13">
        <f t="shared" si="170"/>
        <v>-1.2758929593156811</v>
      </c>
      <c r="N222" s="13">
        <f t="shared" si="170"/>
        <v>-1.1952382958075456</v>
      </c>
      <c r="O222" s="13">
        <f t="shared" si="170"/>
        <v>-1.0511758239092053</v>
      </c>
      <c r="P222" s="13">
        <f t="shared" si="170"/>
        <v>-0.8494309444191829</v>
      </c>
      <c r="Q222" s="13">
        <f t="shared" si="170"/>
        <v>-0.5964020456578123</v>
      </c>
      <c r="R222" s="13">
        <f t="shared" si="170"/>
        <v>-0.29917249743313123</v>
      </c>
      <c r="S222" s="13">
        <f t="shared" si="170"/>
        <v>0.03364199268824744</v>
      </c>
      <c r="T222" s="13">
        <f t="shared" si="170"/>
        <v>0.3899864185386245</v>
      </c>
      <c r="U222" s="13">
        <f t="shared" si="170"/>
        <v>0.7514928665333548</v>
      </c>
      <c r="V222" s="13">
        <f t="shared" si="170"/>
        <v>1.0905033987830988</v>
      </c>
      <c r="W222" s="13">
        <f t="shared" si="170"/>
        <v>1.3691839092242082</v>
      </c>
      <c r="X222" s="13">
        <f t="shared" si="170"/>
        <v>1.544082420768602</v>
      </c>
      <c r="Y222" s="13">
        <f t="shared" si="170"/>
        <v>1.5782213533245926</v>
      </c>
      <c r="Z222" s="13">
        <f t="shared" si="170"/>
        <v>1.4570627693375924</v>
      </c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</row>
    <row r="223" spans="1:26" ht="12.75">
      <c r="A223" s="3" t="s">
        <v>200</v>
      </c>
      <c r="B223" s="3">
        <f aca="true" t="shared" si="171" ref="B223:Z223">SUM(B221:B222)</f>
        <v>1.3954955965226066</v>
      </c>
      <c r="C223" s="3">
        <f t="shared" si="171"/>
        <v>1.0985490097021997</v>
      </c>
      <c r="D223" s="3">
        <f t="shared" si="171"/>
        <v>0.7483168595039639</v>
      </c>
      <c r="E223" s="3">
        <f t="shared" si="171"/>
        <v>0.38934960900950455</v>
      </c>
      <c r="F223" s="3">
        <f t="shared" si="171"/>
        <v>0.04254878879727648</v>
      </c>
      <c r="G223" s="3">
        <f t="shared" si="171"/>
        <v>-0.28405618896074747</v>
      </c>
      <c r="H223" s="3">
        <f t="shared" si="171"/>
        <v>-0.583511579421163</v>
      </c>
      <c r="I223" s="3">
        <f t="shared" si="171"/>
        <v>-0.8455566688039222</v>
      </c>
      <c r="J223" s="3">
        <f t="shared" si="171"/>
        <v>-1.0578962592814547</v>
      </c>
      <c r="K223" s="3">
        <f t="shared" si="171"/>
        <v>-1.2091106278513548</v>
      </c>
      <c r="L223" s="3">
        <f t="shared" si="171"/>
        <v>-1.2909136125532195</v>
      </c>
      <c r="M223" s="3">
        <f t="shared" si="171"/>
        <v>-1.2991434933619634</v>
      </c>
      <c r="N223" s="3">
        <f t="shared" si="171"/>
        <v>-1.2336387695271374</v>
      </c>
      <c r="O223" s="3">
        <f t="shared" si="171"/>
        <v>-1.0973939824741317</v>
      </c>
      <c r="P223" s="3">
        <f t="shared" si="171"/>
        <v>-0.895455708493517</v>
      </c>
      <c r="Q223" s="3">
        <f t="shared" si="171"/>
        <v>-0.6340409068258581</v>
      </c>
      <c r="R223" s="3">
        <f t="shared" si="171"/>
        <v>-0.320375787670308</v>
      </c>
      <c r="S223" s="3">
        <f t="shared" si="171"/>
        <v>0.03624038253337837</v>
      </c>
      <c r="T223" s="3">
        <f t="shared" si="171"/>
        <v>0.4217351200920549</v>
      </c>
      <c r="U223" s="3">
        <f t="shared" si="171"/>
        <v>0.8130051696900122</v>
      </c>
      <c r="V223" s="3">
        <f t="shared" si="171"/>
        <v>1.1736250539783561</v>
      </c>
      <c r="W223" s="3">
        <f t="shared" si="171"/>
        <v>1.4537078156952108</v>
      </c>
      <c r="X223" s="3">
        <f t="shared" si="171"/>
        <v>1.6000702810390948</v>
      </c>
      <c r="Y223" s="3">
        <f t="shared" si="171"/>
        <v>1.57844989866112</v>
      </c>
      <c r="Z223" s="3">
        <f t="shared" si="171"/>
        <v>1.3954955965226066</v>
      </c>
    </row>
    <row r="224" ht="20.25">
      <c r="A224" s="17" t="s">
        <v>159</v>
      </c>
    </row>
    <row r="226" ht="15.75">
      <c r="A226" s="16" t="s">
        <v>260</v>
      </c>
    </row>
    <row r="227" spans="1:256" ht="12.75">
      <c r="A227" s="3" t="s">
        <v>58</v>
      </c>
      <c r="B227" s="13">
        <f>B217*(B172-$D$11)/(B149-$D$11)+B179*(B280-$D$11)/(B149-$D$11)</f>
        <v>-0.05089188955507872</v>
      </c>
      <c r="C227" s="13">
        <f>C217*(C172-$D$11)/(C149-$D$11)+C179*(C280-$D$11)/(C149-$D$11)</f>
        <v>-0.040676644430631986</v>
      </c>
      <c r="D227" s="13">
        <f>D217*(D172-$D$11)/(D149-$D$11)+D179*(D280-$D$11)/(D149-$D$11)</f>
        <v>-0.030965418792582525</v>
      </c>
      <c r="E227" s="13">
        <f>E217*(E172-$D$11)/(E149-$D$11)+E179*(E280-$D$11)/(E149-$D$11)</f>
        <v>-0.025316864007706164</v>
      </c>
      <c r="F227" s="13">
        <f>F217*(F172-$D$11)/(F149-$D$11)+F179*(F280-$D$11)/(F149-$D$11)</f>
        <v>-0.025167594311427746</v>
      </c>
      <c r="G227" s="13">
        <f>G217*(G172-$D$11)/(G149-$D$11)+G179*(G280-$D$11)/(G149-$D$11)</f>
        <v>-0.029640837035745597</v>
      </c>
      <c r="H227" s="13">
        <f>H217*(H172-$D$11)/(H149-$D$11)+H179*(H280-$D$11)/(H149-$D$11)</f>
        <v>-0.036620681585020895</v>
      </c>
      <c r="I227" s="13">
        <f>I217*(I172-$D$11)/(I149-$D$11)+I179*(I280-$D$11)/(I149-$D$11)</f>
        <v>-0.043921620684317694</v>
      </c>
      <c r="J227" s="13">
        <f>J217*(J172-$D$11)/(J149-$D$11)+J179*(J280-$D$11)/(J149-$D$11)</f>
        <v>-0.04994982672406679</v>
      </c>
      <c r="K227" s="13">
        <f>K217*(K172-$D$11)/(K149-$D$11)+K179*(K280-$D$11)/(K149-$D$11)</f>
        <v>-0.05387377486646676</v>
      </c>
      <c r="L227" s="13">
        <f>L217*(L172-$D$11)/(L149-$D$11)+L179*(L280-$D$11)/(L149-$D$11)</f>
        <v>-0.05552355804602924</v>
      </c>
      <c r="M227" s="13">
        <f>M217*(M172-$D$11)/(M149-$D$11)+M179*(M280-$D$11)/(M149-$D$11)</f>
        <v>-0.055194052683348704</v>
      </c>
      <c r="N227" s="13">
        <f>N217*(N172-$D$11)/(N149-$D$11)+N179*(N280-$D$11)/(N149-$D$11)</f>
        <v>-0.053444296883806204</v>
      </c>
      <c r="O227" s="13">
        <f>O217*(O172-$D$11)/(O149-$D$11)+O179*(O280-$D$11)/(O149-$D$11)</f>
        <v>-0.050933101286777915</v>
      </c>
      <c r="P227" s="13">
        <f>P217*(P172-$D$11)/(P149-$D$11)+P179*(P280-$D$11)/(P149-$D$11)</f>
        <v>-0.04830521410608327</v>
      </c>
      <c r="Q227" s="13">
        <f>Q217*(Q172-$D$11)/(Q149-$D$11)+Q179*(Q280-$D$11)/(Q149-$D$11)</f>
        <v>-0.046128197290659784</v>
      </c>
      <c r="R227" s="13">
        <f>R217*(R172-$D$11)/(R149-$D$11)+R179*(R280-$D$11)/(R149-$D$11)</f>
        <v>-0.044869244459957464</v>
      </c>
      <c r="S227" s="13">
        <f>S217*(S172-$D$11)/(S149-$D$11)+S179*(S280-$D$11)/(S149-$D$11)</f>
        <v>-0.044890013010862956</v>
      </c>
      <c r="T227" s="13">
        <f>T217*(T172-$D$11)/(T149-$D$11)+T179*(T280-$D$11)/(T149-$D$11)</f>
        <v>-0.046423389872041726</v>
      </c>
      <c r="U227" s="13">
        <f>U217*(U172-$D$11)/(U149-$D$11)+U179*(U280-$D$11)/(U149-$D$11)</f>
        <v>-0.049480060292570904</v>
      </c>
      <c r="V227" s="13">
        <f>V217*(V172-$D$11)/(V149-$D$11)+V179*(V280-$D$11)/(V149-$D$11)</f>
        <v>-0.05363691088550037</v>
      </c>
      <c r="W227" s="13">
        <f>W217*(W172-$D$11)/(W149-$D$11)+W179*(W280-$D$11)/(W149-$D$11)</f>
        <v>-0.05774901948538786</v>
      </c>
      <c r="X227" s="13">
        <f>X217*(X172-$D$11)/(X149-$D$11)+X179*(X280-$D$11)/(X149-$D$11)</f>
        <v>-0.05986642081909807</v>
      </c>
      <c r="Y227" s="13">
        <f>Y217*(Y172-$D$11)/(Y149-$D$11)+Y179*(Y280-$D$11)/(Y149-$D$11)</f>
        <v>-0.057860250995700684</v>
      </c>
      <c r="Z227" s="13">
        <f>Z217*(Z172-$D$11)/(Z149-$D$11)+Z179*(Z280-$D$11)/(Z149-$D$11)</f>
        <v>-0.05089188955507873</v>
      </c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</row>
    <row r="228" spans="1:256" ht="12.75">
      <c r="A228" s="3" t="s">
        <v>59</v>
      </c>
      <c r="B228" s="13">
        <f>(B218+$N$7)*(B171-$D$10)/(B148-$D$10)+B180*(B279-$D$10)/(B148-$D$10)</f>
        <v>-2.4965925122920303</v>
      </c>
      <c r="C228" s="13">
        <f>(C218+$N$7)*(C171-$D$10)/(C148-$D$10)+C180*(C279-$D$10)/(C148-$D$10)</f>
        <v>-2.6907509721709792</v>
      </c>
      <c r="D228" s="13">
        <f>(D218+$N$7)*(D171-$D$10)/(D148-$D$10)+D180*(D279-$D$10)/(D148-$D$10)</f>
        <v>-2.900588259494297</v>
      </c>
      <c r="E228" s="13">
        <f>(E218+$N$7)*(E171-$D$10)/(E148-$D$10)+E180*(E279-$D$10)/(E148-$D$10)</f>
        <v>-3.0789157960361355</v>
      </c>
      <c r="F228" s="13">
        <f>(F218+$N$7)*(F171-$D$10)/(F148-$D$10)+F180*(F279-$D$10)/(F148-$D$10)</f>
        <v>-3.1697528249967912</v>
      </c>
      <c r="G228" s="13">
        <f>(G218+$N$7)*(G171-$D$10)/(G148-$D$10)+G180*(G279-$D$10)/(G148-$D$10)</f>
        <v>-3.1452209149714707</v>
      </c>
      <c r="H228" s="13">
        <f>(H218+$N$7)*(H171-$D$10)/(H148-$D$10)+H180*(H279-$D$10)/(H148-$D$10)</f>
        <v>-3.023319888766251</v>
      </c>
      <c r="I228" s="13">
        <f>(I218+$N$7)*(I171-$D$10)/(I148-$D$10)+I180*(I279-$D$10)/(I148-$D$10)</f>
        <v>-2.848359854854288</v>
      </c>
      <c r="J228" s="13">
        <f>(J218+$N$7)*(J171-$D$10)/(J148-$D$10)+J180*(J279-$D$10)/(J148-$D$10)</f>
        <v>-2.661632377875465</v>
      </c>
      <c r="K228" s="13">
        <f>(K218+$N$7)*(K171-$D$10)/(K148-$D$10)+K180*(K279-$D$10)/(K148-$D$10)</f>
        <v>-2.488313385879917</v>
      </c>
      <c r="L228" s="13">
        <f>(L218+$N$7)*(L171-$D$10)/(L148-$D$10)+L180*(L279-$D$10)/(L148-$D$10)</f>
        <v>-2.3391309802546223</v>
      </c>
      <c r="M228" s="13">
        <f>(M218+$N$7)*(M171-$D$10)/(M148-$D$10)+M180*(M279-$D$10)/(M148-$D$10)</f>
        <v>-2.2163498992624566</v>
      </c>
      <c r="N228" s="13">
        <f>(N218+$N$7)*(N171-$D$10)/(N148-$D$10)+N180*(N279-$D$10)/(N148-$D$10)</f>
        <v>-2.1185618589557693</v>
      </c>
      <c r="O228" s="13">
        <f>(O218+$N$7)*(O171-$D$10)/(O148-$D$10)+O180*(O279-$D$10)/(O148-$D$10)</f>
        <v>-2.0433838097377732</v>
      </c>
      <c r="P228" s="13">
        <f>(P218+$N$7)*(P171-$D$10)/(P148-$D$10)+P180*(P279-$D$10)/(P148-$D$10)</f>
        <v>-1.9886807444479608</v>
      </c>
      <c r="Q228" s="13">
        <f>(Q218+$N$7)*(Q171-$D$10)/(Q148-$D$10)+Q180*(Q279-$D$10)/(Q148-$D$10)</f>
        <v>-1.9529822540399073</v>
      </c>
      <c r="R228" s="13">
        <f>(R218+$N$7)*(R171-$D$10)/(R148-$D$10)+R180*(R279-$D$10)/(R148-$D$10)</f>
        <v>-1.935506855419446</v>
      </c>
      <c r="S228" s="13">
        <f>(S218+$N$7)*(S171-$D$10)/(S148-$D$10)+S180*(S279-$D$10)/(S148-$D$10)</f>
        <v>-1.9360012558392368</v>
      </c>
      <c r="T228" s="13">
        <f>(T218+$N$7)*(T171-$D$10)/(T148-$D$10)+T180*(T279-$D$10)/(T148-$D$10)</f>
        <v>-1.9544958592456312</v>
      </c>
      <c r="U228" s="13">
        <f>(U218+$N$7)*(U171-$D$10)/(U148-$D$10)+U180*(U279-$D$10)/(U148-$D$10)</f>
        <v>-1.991075426509043</v>
      </c>
      <c r="V228" s="13">
        <f>(V218+$N$7)*(V171-$D$10)/(V148-$D$10)+V180*(V279-$D$10)/(V148-$D$10)</f>
        <v>-2.0458712113144486</v>
      </c>
      <c r="W228" s="13">
        <f>(W218+$N$7)*(W171-$D$10)/(W148-$D$10)+W180*(W279-$D$10)/(W148-$D$10)</f>
        <v>-2.119631533752206</v>
      </c>
      <c r="X228" s="13">
        <f>(X218+$N$7)*(X171-$D$10)/(X148-$D$10)+X180*(X279-$D$10)/(X148-$D$10)</f>
        <v>-2.2150857450683135</v>
      </c>
      <c r="Y228" s="13">
        <f>(Y218+$N$7)*(Y171-$D$10)/(Y148-$D$10)+Y180*(Y279-$D$10)/(Y148-$D$10)</f>
        <v>-2.3382323061015677</v>
      </c>
      <c r="Z228" s="13">
        <f>(Z218+$N$7)*(Z171-$D$10)/(Z148-$D$10)+Z180*(Z279-$D$10)/(Z148-$D$10)</f>
        <v>-2.4965925122920303</v>
      </c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</row>
    <row r="229" spans="1:26" ht="12.75">
      <c r="A229" s="3" t="s">
        <v>160</v>
      </c>
      <c r="B229" s="3">
        <f>B219</f>
        <v>0.014539115263286329</v>
      </c>
      <c r="C229" s="3">
        <f>C219</f>
        <v>0.027713346079134282</v>
      </c>
      <c r="D229" s="3">
        <f>D219</f>
        <v>0.036885127807703776</v>
      </c>
      <c r="E229" s="3">
        <f>E219</f>
        <v>0.04083975391969008</v>
      </c>
      <c r="F229" s="3">
        <f>F219</f>
        <v>0.03990879665855639</v>
      </c>
      <c r="G229" s="3">
        <f>G219</f>
        <v>0.03536449042567321</v>
      </c>
      <c r="H229" s="3">
        <f>H219</f>
        <v>0.028677640523205802</v>
      </c>
      <c r="I229" s="3">
        <f>I219</f>
        <v>0.021064828294914514</v>
      </c>
      <c r="J229" s="3">
        <f>J219</f>
        <v>0.013355958247610933</v>
      </c>
      <c r="K229" s="3">
        <f>K219</f>
        <v>0.0060394360425465796</v>
      </c>
      <c r="L229" s="3">
        <f>L219</f>
        <v>-0.0006415387713659831</v>
      </c>
      <c r="M229" s="3">
        <f>M219</f>
        <v>-0.006602584057501021</v>
      </c>
      <c r="N229" s="3">
        <f>N219</f>
        <v>-0.011856343936366906</v>
      </c>
      <c r="O229" s="3">
        <f>O219</f>
        <v>-0.016469682045335745</v>
      </c>
      <c r="P229" s="3">
        <f>P219</f>
        <v>-0.020528940965714493</v>
      </c>
      <c r="Q229" s="3">
        <f>Q219</f>
        <v>-0.02410280661987458</v>
      </c>
      <c r="R229" s="3">
        <f>R219</f>
        <v>-0.027194235627508414</v>
      </c>
      <c r="S229" s="3">
        <f>S219</f>
        <v>-0.02967609192499046</v>
      </c>
      <c r="T229" s="3">
        <f>T219</f>
        <v>-0.031213381998619984</v>
      </c>
      <c r="U229" s="3">
        <f>U219</f>
        <v>-0.031196129055511376</v>
      </c>
      <c r="V229" s="3">
        <f>V219</f>
        <v>-0.02874805592117152</v>
      </c>
      <c r="W229" s="3">
        <f>W219</f>
        <v>-0.022923258079818053</v>
      </c>
      <c r="X229" s="3">
        <f>X219</f>
        <v>-0.013184141177200662</v>
      </c>
      <c r="Y229" s="3">
        <f>Y219</f>
        <v>-5.1303081342761025E-05</v>
      </c>
      <c r="Z229" s="3">
        <f>Z219</f>
        <v>0.014539115263286322</v>
      </c>
    </row>
    <row r="230" spans="1:26" ht="12.75">
      <c r="A230" s="3" t="s">
        <v>161</v>
      </c>
      <c r="B230" s="3">
        <f>B227*B150+B228*B151+B229*B106</f>
        <v>1.705121435006845</v>
      </c>
      <c r="C230" s="3">
        <f>C227*C150+C228*C151+C229*C106</f>
        <v>1.360711139826852</v>
      </c>
      <c r="D230" s="3">
        <f>D227*D150+D228*D151+D229*D106</f>
        <v>0.9374530372274518</v>
      </c>
      <c r="E230" s="3">
        <f>E227*E150+E228*E151+E229*E106</f>
        <v>0.4909541141136518</v>
      </c>
      <c r="F230" s="3">
        <f>F227*F150+F228*F151+F229*F106</f>
        <v>0.05369434163183993</v>
      </c>
      <c r="G230" s="3">
        <f>G227*G150+G228*G151+G229*G106</f>
        <v>-0.35698009152056387</v>
      </c>
      <c r="H230" s="3">
        <f>H227*H150+H228*H151+H229*H106</f>
        <v>-0.7279525599559892</v>
      </c>
      <c r="I230" s="3">
        <f>I227*I150+I228*I151+I229*I106</f>
        <v>-1.0455976294489104</v>
      </c>
      <c r="J230" s="3">
        <f>J227*J150+J228*J151+J229*J106</f>
        <v>-1.2963205928469321</v>
      </c>
      <c r="K230" s="3">
        <f>K227*K150+K228*K151+K229*K106</f>
        <v>-1.4688154333828392</v>
      </c>
      <c r="L230" s="3">
        <f>L227*L150+L228*L151+L229*L106</f>
        <v>-1.555841637091361</v>
      </c>
      <c r="M230" s="3">
        <f>M227*M150+M228*M151+M229*M106</f>
        <v>-1.5548509053838107</v>
      </c>
      <c r="N230" s="3">
        <f>N227*N150+N228*N151+N229*N106</f>
        <v>-1.467559505730728</v>
      </c>
      <c r="O230" s="3">
        <f>O227*O150+O228*O151+O229*O106</f>
        <v>-1.298843436136015</v>
      </c>
      <c r="P230" s="3">
        <f>P227*P150+P228*P151+P229*P106</f>
        <v>-1.0554305834233384</v>
      </c>
      <c r="Q230" s="3">
        <f>Q227*Q150+Q228*Q151+Q229*Q106</f>
        <v>-0.7449024149132051</v>
      </c>
      <c r="R230" s="3">
        <f>R227*R150+R228*R151+R229*R106</f>
        <v>-0.37554109727540147</v>
      </c>
      <c r="S230" s="3">
        <f>S227*S150+S228*S151+S229*S106</f>
        <v>0.04242882263268069</v>
      </c>
      <c r="T230" s="3">
        <f>T227*T150+T228*T151+T229*T106</f>
        <v>0.4937422292123177</v>
      </c>
      <c r="U230" s="3">
        <f>U227*U150+U228*U151+U229*U106</f>
        <v>0.9531856504225343</v>
      </c>
      <c r="V230" s="3">
        <f>V227*V150+V228*V151+V229*V106</f>
        <v>1.380471416148334</v>
      </c>
      <c r="W230" s="3">
        <f>W227*W150+W228*W151+W229*W106</f>
        <v>1.7194013655329912</v>
      </c>
      <c r="X230" s="3">
        <f>X227*X150+X228*X151+X229*X106</f>
        <v>1.9081635018414254</v>
      </c>
      <c r="Y230" s="3">
        <f>Y227*Y150+Y228*Y151+Y229*Y106</f>
        <v>1.9033088335121715</v>
      </c>
      <c r="Z230" s="3">
        <f>Z227*Z150+Z228*Z151+Z229*Z106</f>
        <v>1.705121435006845</v>
      </c>
    </row>
    <row r="231" spans="1:26" ht="12.75">
      <c r="A231" s="3" t="s">
        <v>162</v>
      </c>
      <c r="B231" s="3">
        <f>B230-B223-B181</f>
        <v>0</v>
      </c>
      <c r="C231" s="3">
        <f>C230-C223-C181</f>
        <v>0</v>
      </c>
      <c r="D231" s="3">
        <f>D230-D223-D181</f>
        <v>0</v>
      </c>
      <c r="E231" s="3">
        <f>E230-E223-E181</f>
        <v>0</v>
      </c>
      <c r="F231" s="3">
        <f>F230-F223-F181</f>
        <v>0</v>
      </c>
      <c r="G231" s="3">
        <f>G230-G223-G181</f>
        <v>0</v>
      </c>
      <c r="H231" s="3">
        <f>H230-H223-H181</f>
        <v>0</v>
      </c>
      <c r="I231" s="3">
        <f>I230-I223-I181</f>
        <v>0</v>
      </c>
      <c r="J231" s="3">
        <f>J230-J223-J181</f>
        <v>0</v>
      </c>
      <c r="K231" s="3">
        <f>K230-K223-K181</f>
        <v>0</v>
      </c>
      <c r="L231" s="3">
        <f>L230-L223-L181</f>
        <v>0</v>
      </c>
      <c r="M231" s="3">
        <f>M230-M223-M181</f>
        <v>0</v>
      </c>
      <c r="N231" s="3">
        <f>N230-N223-N181</f>
        <v>0</v>
      </c>
      <c r="O231" s="3">
        <f>O230-O223-O181</f>
        <v>0</v>
      </c>
      <c r="P231" s="3">
        <f>P230-P223-P181</f>
        <v>-2.220446049250313E-16</v>
      </c>
      <c r="Q231" s="3">
        <f>Q230-Q223-Q181</f>
        <v>0</v>
      </c>
      <c r="R231" s="3">
        <f>R230-R223-R181</f>
        <v>0</v>
      </c>
      <c r="S231" s="3">
        <f>S230-S223-S181</f>
        <v>1.0408340855860843E-17</v>
      </c>
      <c r="T231" s="3">
        <f>T230-T223-T181</f>
        <v>0</v>
      </c>
      <c r="U231" s="3">
        <f>U230-U223-U181</f>
        <v>0</v>
      </c>
      <c r="V231" s="3">
        <f>V230-V223-V181</f>
        <v>0</v>
      </c>
      <c r="W231" s="3">
        <f>W230-W223-W181</f>
        <v>0</v>
      </c>
      <c r="X231" s="3">
        <f>X230-X223-X181</f>
        <v>0</v>
      </c>
      <c r="Y231" s="3">
        <f>Y230-Y223-Y181</f>
        <v>0</v>
      </c>
      <c r="Z231" s="3">
        <f>Z230-Z223-Z181</f>
        <v>0</v>
      </c>
    </row>
    <row r="232" ht="12.75">
      <c r="A232" s="24"/>
    </row>
    <row r="233" ht="15.75">
      <c r="A233" s="16" t="s">
        <v>261</v>
      </c>
    </row>
    <row r="234" spans="1:26" ht="12.75">
      <c r="A234" s="3" t="s">
        <v>163</v>
      </c>
      <c r="B234" s="3">
        <f aca="true" t="shared" si="172" ref="B234:Z234">B229*B106/B49</f>
        <v>0.017477132928125007</v>
      </c>
      <c r="C234" s="3">
        <f t="shared" si="172"/>
        <v>0.03333762344640442</v>
      </c>
      <c r="D234" s="3">
        <f t="shared" si="172"/>
        <v>0.04438910248220425</v>
      </c>
      <c r="E234" s="3">
        <f t="shared" si="172"/>
        <v>0.04915775314614915</v>
      </c>
      <c r="F234" s="3">
        <f t="shared" si="172"/>
        <v>0.0480400257025703</v>
      </c>
      <c r="G234" s="3">
        <f t="shared" si="172"/>
        <v>0.04256846047175494</v>
      </c>
      <c r="H234" s="3">
        <f t="shared" si="172"/>
        <v>0.03451487222774883</v>
      </c>
      <c r="I234" s="3">
        <f t="shared" si="172"/>
        <v>0.02534552318737381</v>
      </c>
      <c r="J234" s="3">
        <f t="shared" si="172"/>
        <v>0.01606261862532183</v>
      </c>
      <c r="K234" s="3">
        <f t="shared" si="172"/>
        <v>0.007258386220268694</v>
      </c>
      <c r="L234" s="3">
        <f t="shared" si="172"/>
        <v>-0.0007703252017604258</v>
      </c>
      <c r="M234" s="3">
        <f t="shared" si="172"/>
        <v>-0.007919433275157074</v>
      </c>
      <c r="N234" s="3">
        <f t="shared" si="172"/>
        <v>-0.01420404619305333</v>
      </c>
      <c r="O234" s="3">
        <f t="shared" si="172"/>
        <v>-0.019707044461991556</v>
      </c>
      <c r="P234" s="3">
        <f t="shared" si="172"/>
        <v>-0.024536915942949808</v>
      </c>
      <c r="Q234" s="3">
        <f t="shared" si="172"/>
        <v>-0.0287826136936863</v>
      </c>
      <c r="R234" s="3">
        <f t="shared" si="172"/>
        <v>-0.03245539767770811</v>
      </c>
      <c r="S234" s="3">
        <f t="shared" si="172"/>
        <v>-0.03541111243384122</v>
      </c>
      <c r="T234" s="3">
        <f t="shared" si="172"/>
        <v>-0.0372557685037217</v>
      </c>
      <c r="U234" s="3">
        <f t="shared" si="172"/>
        <v>-0.03726235565250787</v>
      </c>
      <c r="V234" s="3">
        <f t="shared" si="172"/>
        <v>-0.03437674412865904</v>
      </c>
      <c r="W234" s="3">
        <f t="shared" si="172"/>
        <v>-0.02744937870903439</v>
      </c>
      <c r="X234" s="3">
        <f t="shared" si="172"/>
        <v>-0.015810350539076704</v>
      </c>
      <c r="Y234" s="3">
        <f t="shared" si="172"/>
        <v>-6.160475682786924E-05</v>
      </c>
      <c r="Z234" s="3">
        <f t="shared" si="172"/>
        <v>0.017477132928125</v>
      </c>
    </row>
    <row r="235" ht="15.75">
      <c r="A235" s="25"/>
    </row>
    <row r="236" spans="1:26" ht="12.75">
      <c r="A236" s="3" t="s">
        <v>58</v>
      </c>
      <c r="B236" s="3">
        <f aca="true" t="shared" si="173" ref="B236:Z236">B227+B209</f>
        <v>0.23261830885161577</v>
      </c>
      <c r="C236" s="3">
        <f t="shared" si="173"/>
        <v>0.1027136730407614</v>
      </c>
      <c r="D236" s="3">
        <f t="shared" si="173"/>
        <v>-0.06265313850871274</v>
      </c>
      <c r="E236" s="3">
        <f t="shared" si="173"/>
        <v>-0.20771996836037848</v>
      </c>
      <c r="F236" s="3">
        <f t="shared" si="173"/>
        <v>-0.29751535321637174</v>
      </c>
      <c r="G236" s="3">
        <f t="shared" si="173"/>
        <v>-0.32734513776146845</v>
      </c>
      <c r="H236" s="3">
        <f t="shared" si="173"/>
        <v>-0.3119089018623132</v>
      </c>
      <c r="I236" s="3">
        <f t="shared" si="173"/>
        <v>-0.27085258796654005</v>
      </c>
      <c r="J236" s="3">
        <f t="shared" si="173"/>
        <v>-0.22027168699399305</v>
      </c>
      <c r="K236" s="3">
        <f t="shared" si="173"/>
        <v>-0.170428289408095</v>
      </c>
      <c r="L236" s="3">
        <f t="shared" si="173"/>
        <v>-0.1266955485985503</v>
      </c>
      <c r="M236" s="3">
        <f t="shared" si="173"/>
        <v>-0.09129493407299627</v>
      </c>
      <c r="N236" s="3">
        <f t="shared" si="173"/>
        <v>-0.06468844357241971</v>
      </c>
      <c r="O236" s="3">
        <f t="shared" si="173"/>
        <v>-0.04635689463663563</v>
      </c>
      <c r="P236" s="3">
        <f t="shared" si="173"/>
        <v>-0.03506044464128087</v>
      </c>
      <c r="Q236" s="3">
        <f t="shared" si="173"/>
        <v>-0.028736840118256095</v>
      </c>
      <c r="R236" s="3">
        <f t="shared" si="173"/>
        <v>-0.024139395723672723</v>
      </c>
      <c r="S236" s="3">
        <f t="shared" si="173"/>
        <v>-0.016317154702478447</v>
      </c>
      <c r="T236" s="3">
        <f t="shared" si="173"/>
        <v>0.0017248977815923772</v>
      </c>
      <c r="U236" s="3">
        <f t="shared" si="173"/>
        <v>0.03821221842635687</v>
      </c>
      <c r="V236" s="3">
        <f t="shared" si="173"/>
        <v>0.09884182030725533</v>
      </c>
      <c r="W236" s="3">
        <f t="shared" si="173"/>
        <v>0.17880467142850542</v>
      </c>
      <c r="X236" s="3">
        <f t="shared" si="173"/>
        <v>0.2540835310482561</v>
      </c>
      <c r="Y236" s="3">
        <f t="shared" si="173"/>
        <v>0.2836567171489506</v>
      </c>
      <c r="Z236" s="3">
        <f t="shared" si="173"/>
        <v>-0.3388062043331569</v>
      </c>
    </row>
    <row r="237" spans="1:256" ht="12.75">
      <c r="A237" s="3" t="s">
        <v>59</v>
      </c>
      <c r="B237" s="13">
        <f aca="true" t="shared" si="174" ref="B237:Z237">B228+B210+$N$6</f>
        <v>5.3621451628358265</v>
      </c>
      <c r="C237" s="13">
        <f t="shared" si="174"/>
        <v>4.922633730453102</v>
      </c>
      <c r="D237" s="13">
        <f t="shared" si="174"/>
        <v>4.5479827872666805</v>
      </c>
      <c r="E237" s="13">
        <f t="shared" si="174"/>
        <v>4.307233166620083</v>
      </c>
      <c r="F237" s="13">
        <f t="shared" si="174"/>
        <v>4.2398395243437115</v>
      </c>
      <c r="G237" s="13">
        <f t="shared" si="174"/>
        <v>4.3411060015882885</v>
      </c>
      <c r="H237" s="13">
        <f t="shared" si="174"/>
        <v>4.563567199198473</v>
      </c>
      <c r="I237" s="13">
        <f t="shared" si="174"/>
        <v>4.843652310429745</v>
      </c>
      <c r="J237" s="13">
        <f t="shared" si="174"/>
        <v>5.130131862125383</v>
      </c>
      <c r="K237" s="13">
        <f t="shared" si="174"/>
        <v>5.394015269225487</v>
      </c>
      <c r="L237" s="13">
        <f t="shared" si="174"/>
        <v>5.624113831295914</v>
      </c>
      <c r="M237" s="13">
        <f t="shared" si="174"/>
        <v>5.819282261156692</v>
      </c>
      <c r="N237" s="13">
        <f t="shared" si="174"/>
        <v>5.9826563170539435</v>
      </c>
      <c r="O237" s="13">
        <f t="shared" si="174"/>
        <v>6.118506193873473</v>
      </c>
      <c r="P237" s="13">
        <f t="shared" si="174"/>
        <v>6.230860029813524</v>
      </c>
      <c r="Q237" s="13">
        <f t="shared" si="174"/>
        <v>6.323010251502354</v>
      </c>
      <c r="R237" s="13">
        <f t="shared" si="174"/>
        <v>6.397223556855576</v>
      </c>
      <c r="S237" s="13">
        <f t="shared" si="174"/>
        <v>6.454082206779859</v>
      </c>
      <c r="T237" s="13">
        <f t="shared" si="174"/>
        <v>6.49089163475495</v>
      </c>
      <c r="U237" s="13">
        <f t="shared" si="174"/>
        <v>6.498780982566602</v>
      </c>
      <c r="V237" s="13">
        <f t="shared" si="174"/>
        <v>6.459234931838592</v>
      </c>
      <c r="W237" s="13">
        <f t="shared" si="174"/>
        <v>6.343614296487613</v>
      </c>
      <c r="X237" s="13">
        <f t="shared" si="174"/>
        <v>6.122133958901131</v>
      </c>
      <c r="Y237" s="13">
        <f t="shared" si="174"/>
        <v>5.784866005746989</v>
      </c>
      <c r="Z237" s="13">
        <f t="shared" si="174"/>
        <v>5.229963453912739</v>
      </c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26" ht="12.75">
      <c r="A238" s="3" t="s">
        <v>160</v>
      </c>
      <c r="B238" s="3">
        <f aca="true" t="shared" si="175" ref="B238:Z238">B234+B211-B227*0+B228*0-B209*(B164-B111)+(B210+$N$6)*(B163-B110)</f>
        <v>-70.77362322389173</v>
      </c>
      <c r="C238" s="3">
        <f t="shared" si="175"/>
        <v>-63.37205353921808</v>
      </c>
      <c r="D238" s="3">
        <f t="shared" si="175"/>
        <v>-56.966799496868916</v>
      </c>
      <c r="E238" s="3">
        <f t="shared" si="175"/>
        <v>-52.67975703357017</v>
      </c>
      <c r="F238" s="3">
        <f t="shared" si="175"/>
        <v>-50.96228437095034</v>
      </c>
      <c r="G238" s="3">
        <f t="shared" si="175"/>
        <v>-51.625523386857274</v>
      </c>
      <c r="H238" s="3">
        <f t="shared" si="175"/>
        <v>-54.127407159594476</v>
      </c>
      <c r="I238" s="3">
        <f t="shared" si="175"/>
        <v>-57.84893869477721</v>
      </c>
      <c r="J238" s="3">
        <f t="shared" si="175"/>
        <v>-62.247210963076554</v>
      </c>
      <c r="K238" s="3">
        <f t="shared" si="175"/>
        <v>-66.90226530862385</v>
      </c>
      <c r="L238" s="3">
        <f t="shared" si="175"/>
        <v>-71.50947857461485</v>
      </c>
      <c r="M238" s="3">
        <f t="shared" si="175"/>
        <v>-75.85511831164541</v>
      </c>
      <c r="N238" s="3">
        <f t="shared" si="175"/>
        <v>-79.7925471048325</v>
      </c>
      <c r="O238" s="3">
        <f t="shared" si="175"/>
        <v>-83.22404528554516</v>
      </c>
      <c r="P238" s="3">
        <f t="shared" si="175"/>
        <v>-86.08783032236211</v>
      </c>
      <c r="Q238" s="3">
        <f t="shared" si="175"/>
        <v>-88.34829282317796</v>
      </c>
      <c r="R238" s="3">
        <f t="shared" si="175"/>
        <v>-89.9872046309534</v>
      </c>
      <c r="S238" s="3">
        <f t="shared" si="175"/>
        <v>-90.99300766342303</v>
      </c>
      <c r="T238" s="3">
        <f t="shared" si="175"/>
        <v>-91.3433190713367</v>
      </c>
      <c r="U238" s="3">
        <f t="shared" si="175"/>
        <v>-90.97363783348237</v>
      </c>
      <c r="V238" s="3">
        <f t="shared" si="175"/>
        <v>-89.73008406024309</v>
      </c>
      <c r="W238" s="3">
        <f t="shared" si="175"/>
        <v>-87.33134038517767</v>
      </c>
      <c r="X238" s="3">
        <f t="shared" si="175"/>
        <v>-83.41910466841517</v>
      </c>
      <c r="Y238" s="3">
        <f t="shared" si="175"/>
        <v>-77.79291286654858</v>
      </c>
      <c r="Z238" s="3">
        <f t="shared" si="175"/>
        <v>-62.531301684688344</v>
      </c>
    </row>
    <row r="239" spans="1:26" ht="12.75">
      <c r="A239" s="3" t="s">
        <v>161</v>
      </c>
      <c r="B239" s="3">
        <f aca="true" t="shared" si="176" ref="B239:Z239">B236*B150+B237*B151+B238*B49</f>
        <v>6.84551866027107</v>
      </c>
      <c r="C239" s="3">
        <f t="shared" si="176"/>
        <v>5.582865429371615</v>
      </c>
      <c r="D239" s="3">
        <f t="shared" si="176"/>
        <v>3.9133227189740576</v>
      </c>
      <c r="E239" s="3">
        <f t="shared" si="176"/>
        <v>2.071934124350944</v>
      </c>
      <c r="F239" s="3">
        <f t="shared" si="176"/>
        <v>0.22726879654581206</v>
      </c>
      <c r="G239" s="3">
        <f t="shared" si="176"/>
        <v>-1.5026243668605028</v>
      </c>
      <c r="H239" s="3">
        <f t="shared" si="176"/>
        <v>-3.0243495561880405</v>
      </c>
      <c r="I239" s="3">
        <f t="shared" si="176"/>
        <v>-4.2639422566014975</v>
      </c>
      <c r="J239" s="3">
        <f t="shared" si="176"/>
        <v>-5.172613735818168</v>
      </c>
      <c r="K239" s="3">
        <f t="shared" si="176"/>
        <v>-5.729607542328123</v>
      </c>
      <c r="L239" s="3">
        <f t="shared" si="176"/>
        <v>-5.938555762436563</v>
      </c>
      <c r="M239" s="3">
        <f t="shared" si="176"/>
        <v>-5.819938123595421</v>
      </c>
      <c r="N239" s="3">
        <f t="shared" si="176"/>
        <v>-5.40297955601081</v>
      </c>
      <c r="O239" s="3">
        <f t="shared" si="176"/>
        <v>-4.719025702863396</v>
      </c>
      <c r="P239" s="3">
        <f t="shared" si="176"/>
        <v>-3.7972265751070493</v>
      </c>
      <c r="Q239" s="3">
        <f t="shared" si="176"/>
        <v>-2.662813868045963</v>
      </c>
      <c r="R239" s="3">
        <f t="shared" si="176"/>
        <v>-1.338334830191105</v>
      </c>
      <c r="S239" s="3">
        <f t="shared" si="176"/>
        <v>0.1512770804490193</v>
      </c>
      <c r="T239" s="3">
        <f t="shared" si="176"/>
        <v>1.76825055981167</v>
      </c>
      <c r="U239" s="3">
        <f t="shared" si="176"/>
        <v>3.444629527638156</v>
      </c>
      <c r="V239" s="3">
        <f t="shared" si="176"/>
        <v>5.0595926520337535</v>
      </c>
      <c r="W239" s="3">
        <f t="shared" si="176"/>
        <v>6.423087811500324</v>
      </c>
      <c r="X239" s="3">
        <f t="shared" si="176"/>
        <v>7.293588924246418</v>
      </c>
      <c r="Y239" s="3">
        <f t="shared" si="176"/>
        <v>7.457640238852138</v>
      </c>
      <c r="Z239" s="3">
        <f t="shared" si="176"/>
        <v>6.654873353931611</v>
      </c>
    </row>
    <row r="240" spans="1:26" ht="12.75">
      <c r="A240" s="3" t="s">
        <v>162</v>
      </c>
      <c r="B240" s="3">
        <f>B239-(B215+B223+B181)</f>
        <v>-4.725109192804666E-13</v>
      </c>
      <c r="C240" s="3">
        <f>C239-(C215+C223+C181)</f>
        <v>5.924150059399835E-13</v>
      </c>
      <c r="D240" s="3">
        <f>D239-(D215+D223+D181)</f>
        <v>5.004885395010206E-13</v>
      </c>
      <c r="E240" s="3">
        <f>E239-(E215+E223+E181)</f>
        <v>-2.6645352591003757E-13</v>
      </c>
      <c r="F240" s="3">
        <f>F239-(F215+F223+F181)</f>
        <v>2.6950663922775675E-14</v>
      </c>
      <c r="G240" s="3">
        <f>G239-(G215+G223+G181)</f>
        <v>-6.179501355063621E-13</v>
      </c>
      <c r="H240" s="3">
        <f>H239-(H215+H223+H181)</f>
        <v>-3.992361996552063E-13</v>
      </c>
      <c r="I240" s="3">
        <f>I239-(I215+I223+I181)</f>
        <v>7.016609515630989E-14</v>
      </c>
      <c r="J240" s="3">
        <f>J239-(J215+J223+J181)</f>
        <v>4.1744385725905886E-14</v>
      </c>
      <c r="K240" s="3">
        <f>K239-(K215+K223+K181)</f>
        <v>-2.469136006766348E-13</v>
      </c>
      <c r="L240" s="3">
        <f>L239-(L215+L223+L181)</f>
        <v>-1.9628743075372768E-13</v>
      </c>
      <c r="M240" s="3">
        <f>M239-(M215+M223+M181)</f>
        <v>8.79296635503124E-14</v>
      </c>
      <c r="N240" s="3">
        <f>N239-(N215+N223+N181)</f>
        <v>8.615330671091215E-14</v>
      </c>
      <c r="O240" s="3">
        <f>O239-(O215+O223+O181)</f>
        <v>-1.4566126083082054E-13</v>
      </c>
      <c r="P240" s="3">
        <f>P239-(P215+P223+P181)</f>
        <v>-6.661338147750939E-14</v>
      </c>
      <c r="Q240" s="3">
        <f>Q239-(Q215+Q223+Q181)</f>
        <v>2.842170943040401E-14</v>
      </c>
      <c r="R240" s="3">
        <f>R239-(R215+R223+R181)</f>
        <v>-2.8199664825478976E-14</v>
      </c>
      <c r="S240" s="3">
        <f>S239-(S215+S223+S181)</f>
        <v>-3.3306690738754696E-16</v>
      </c>
      <c r="T240" s="3">
        <f>T239-(T215+T223+T181)</f>
        <v>-4.440892098500626E-15</v>
      </c>
      <c r="U240" s="3">
        <f>U239-(U215+U223+U181)</f>
        <v>-2.9753977059954195E-14</v>
      </c>
      <c r="V240" s="3">
        <f>V239-(V215+V223+V181)</f>
        <v>0</v>
      </c>
      <c r="W240" s="3">
        <f>W239-(W215+W223+W181)</f>
        <v>6.838973831690964E-14</v>
      </c>
      <c r="X240" s="3">
        <f>X239-(X215+X223+X181)</f>
        <v>1.5365486660812167E-13</v>
      </c>
      <c r="Y240" s="3">
        <f>Y239-(Y215+Y223+Y181)</f>
        <v>-4.085620730620576E-14</v>
      </c>
      <c r="Z240" s="3">
        <f>Z239-(Z215+Z223+Z181)</f>
        <v>-4.769518113789672E-13</v>
      </c>
    </row>
    <row r="242" spans="1:3" ht="15.75">
      <c r="A242" s="16" t="s">
        <v>142</v>
      </c>
      <c r="C242" s="3" t="s">
        <v>262</v>
      </c>
    </row>
    <row r="243" spans="1:26" ht="12.75">
      <c r="A243" s="19" t="s">
        <v>173</v>
      </c>
      <c r="B243" s="3">
        <f aca="true" t="shared" si="177" ref="B243:Z243">-B49*(B111-$B$11)</f>
        <v>-1.7186135964118114</v>
      </c>
      <c r="C243" s="3">
        <f t="shared" si="177"/>
        <v>-1.4727453569343336</v>
      </c>
      <c r="D243" s="3">
        <f t="shared" si="177"/>
        <v>-1.0729356427619525</v>
      </c>
      <c r="E243" s="3">
        <f t="shared" si="177"/>
        <v>-0.5801021009772426</v>
      </c>
      <c r="F243" s="3">
        <f t="shared" si="177"/>
        <v>-0.06379434343873953</v>
      </c>
      <c r="G243" s="3">
        <f t="shared" si="177"/>
        <v>0.4168064302678785</v>
      </c>
      <c r="H243" s="3">
        <f t="shared" si="177"/>
        <v>0.8215646874924335</v>
      </c>
      <c r="I243" s="3">
        <f t="shared" si="177"/>
        <v>1.129261118461057</v>
      </c>
      <c r="J243" s="3">
        <f t="shared" si="177"/>
        <v>1.3334130816551844</v>
      </c>
      <c r="K243" s="3">
        <f t="shared" si="177"/>
        <v>1.4374997023014748</v>
      </c>
      <c r="L243" s="3">
        <f t="shared" si="177"/>
        <v>1.450963053852004</v>
      </c>
      <c r="M243" s="3">
        <f t="shared" si="177"/>
        <v>1.3861633955229933</v>
      </c>
      <c r="N243" s="3">
        <f t="shared" si="177"/>
        <v>1.2561086169495639</v>
      </c>
      <c r="O243" s="3">
        <f t="shared" si="177"/>
        <v>1.0727988855013795</v>
      </c>
      <c r="P243" s="3">
        <f t="shared" si="177"/>
        <v>0.8461300170020948</v>
      </c>
      <c r="Q243" s="3">
        <f t="shared" si="177"/>
        <v>0.5833823460446694</v>
      </c>
      <c r="R243" s="3">
        <f t="shared" si="177"/>
        <v>0.28938972537649915</v>
      </c>
      <c r="S243" s="3">
        <f t="shared" si="177"/>
        <v>-0.03243353072717016</v>
      </c>
      <c r="T243" s="3">
        <f t="shared" si="177"/>
        <v>-0.3779352942138412</v>
      </c>
      <c r="U243" s="3">
        <f t="shared" si="177"/>
        <v>-0.7386711108534076</v>
      </c>
      <c r="V243" s="3">
        <f t="shared" si="177"/>
        <v>-1.097096500161955</v>
      </c>
      <c r="W243" s="3">
        <f t="shared" si="177"/>
        <v>-1.421920271501608</v>
      </c>
      <c r="X243" s="3">
        <f t="shared" si="177"/>
        <v>-1.6671938143354155</v>
      </c>
      <c r="Y243" s="3">
        <f t="shared" si="177"/>
        <v>-1.78003949810974</v>
      </c>
      <c r="Z243" s="3">
        <f t="shared" si="177"/>
        <v>-1.7186135964118114</v>
      </c>
    </row>
    <row r="244" spans="1:26" ht="12.75">
      <c r="A244" s="19" t="s">
        <v>174</v>
      </c>
      <c r="B244" s="3">
        <f aca="true" t="shared" si="178" ref="B244:Z244">B49*(B110-$B$10)</f>
        <v>-0.6007986682610259</v>
      </c>
      <c r="C244" s="3">
        <f t="shared" si="178"/>
        <v>-0.45457750270697395</v>
      </c>
      <c r="D244" s="3">
        <f t="shared" si="178"/>
        <v>-0.2972658095154968</v>
      </c>
      <c r="E244" s="3">
        <f t="shared" si="178"/>
        <v>-0.14908896218853443</v>
      </c>
      <c r="F244" s="3">
        <f t="shared" si="178"/>
        <v>-0.01590626194023279</v>
      </c>
      <c r="G244" s="3">
        <f t="shared" si="178"/>
        <v>0.10572869272337042</v>
      </c>
      <c r="H244" s="3">
        <f t="shared" si="178"/>
        <v>0.22076561621205898</v>
      </c>
      <c r="I244" s="3">
        <f t="shared" si="178"/>
        <v>0.33053818772368754</v>
      </c>
      <c r="J244" s="3">
        <f t="shared" si="178"/>
        <v>0.43153309380987614</v>
      </c>
      <c r="K244" s="3">
        <f t="shared" si="178"/>
        <v>0.5167102435350449</v>
      </c>
      <c r="L244" s="3">
        <f t="shared" si="178"/>
        <v>0.5776988508558253</v>
      </c>
      <c r="M244" s="3">
        <f t="shared" si="178"/>
        <v>0.6067878042564703</v>
      </c>
      <c r="N244" s="3">
        <f t="shared" si="178"/>
        <v>0.5982603268472975</v>
      </c>
      <c r="O244" s="3">
        <f t="shared" si="178"/>
        <v>0.5490390262801287</v>
      </c>
      <c r="P244" s="3">
        <f t="shared" si="178"/>
        <v>0.4588334638849655</v>
      </c>
      <c r="Q244" s="3">
        <f t="shared" si="178"/>
        <v>0.33008425600273805</v>
      </c>
      <c r="R244" s="3">
        <f t="shared" si="178"/>
        <v>0.16801357811896064</v>
      </c>
      <c r="S244" s="3">
        <f t="shared" si="178"/>
        <v>-0.018974693041489233</v>
      </c>
      <c r="T244" s="3">
        <f t="shared" si="178"/>
        <v>-0.21848760425859737</v>
      </c>
      <c r="U244" s="3">
        <f t="shared" si="178"/>
        <v>-0.41325353512657237</v>
      </c>
      <c r="V244" s="3">
        <f t="shared" si="178"/>
        <v>-0.5811059965698567</v>
      </c>
      <c r="W244" s="3">
        <f t="shared" si="178"/>
        <v>-0.6974452056751985</v>
      </c>
      <c r="X244" s="3">
        <f t="shared" si="178"/>
        <v>-0.7415405890805893</v>
      </c>
      <c r="Y244" s="3">
        <f t="shared" si="178"/>
        <v>-0.7055483118858501</v>
      </c>
      <c r="Z244" s="3">
        <f t="shared" si="178"/>
        <v>-0.6007986682610259</v>
      </c>
    </row>
    <row r="245" spans="1:26" s="20" customFormat="1" ht="12.75">
      <c r="A245" s="13" t="s">
        <v>175</v>
      </c>
      <c r="B245" s="13">
        <f aca="true" t="shared" si="179" ref="B245:Z245">B236*B117/B243</f>
        <v>0.23032086827684567</v>
      </c>
      <c r="C245" s="13">
        <f t="shared" si="179"/>
        <v>0.10205519562472752</v>
      </c>
      <c r="D245" s="13">
        <f t="shared" si="179"/>
        <v>-0.06239529740070234</v>
      </c>
      <c r="E245" s="13">
        <f t="shared" si="179"/>
        <v>-0.20713045003687441</v>
      </c>
      <c r="F245" s="13">
        <f t="shared" si="179"/>
        <v>-0.29680509326803434</v>
      </c>
      <c r="G245" s="13">
        <f t="shared" si="179"/>
        <v>-0.32648124906254067</v>
      </c>
      <c r="H245" s="13">
        <f t="shared" si="179"/>
        <v>-0.3107964296872747</v>
      </c>
      <c r="I245" s="13">
        <f t="shared" si="179"/>
        <v>-0.26944166545261955</v>
      </c>
      <c r="J245" s="13">
        <f t="shared" si="179"/>
        <v>-0.2185942184436069</v>
      </c>
      <c r="K245" s="13">
        <f t="shared" si="179"/>
        <v>-0.16858901444474658</v>
      </c>
      <c r="L245" s="13">
        <f t="shared" si="179"/>
        <v>-0.12483701765268075</v>
      </c>
      <c r="M245" s="13">
        <f t="shared" si="179"/>
        <v>-0.08955250174698454</v>
      </c>
      <c r="N245" s="13">
        <f t="shared" si="179"/>
        <v>-0.06314952077724569</v>
      </c>
      <c r="O245" s="13">
        <f t="shared" si="179"/>
        <v>-0.04503792684292226</v>
      </c>
      <c r="P245" s="13">
        <f t="shared" si="179"/>
        <v>-0.03391427581923758</v>
      </c>
      <c r="Q245" s="13">
        <f t="shared" si="179"/>
        <v>-0.027699384834236913</v>
      </c>
      <c r="R245" s="13">
        <f t="shared" si="179"/>
        <v>-0.023214850873479066</v>
      </c>
      <c r="S245" s="13">
        <f t="shared" si="179"/>
        <v>-0.015681244668232647</v>
      </c>
      <c r="T245" s="13">
        <f t="shared" si="179"/>
        <v>0.0016594733630265087</v>
      </c>
      <c r="U245" s="13">
        <f t="shared" si="179"/>
        <v>0.036868313978995426</v>
      </c>
      <c r="V245" s="13">
        <f t="shared" si="179"/>
        <v>0.09578613957598553</v>
      </c>
      <c r="W245" s="13">
        <f t="shared" si="179"/>
        <v>0.17422366316702922</v>
      </c>
      <c r="X245" s="13">
        <f t="shared" si="179"/>
        <v>0.2490232495523412</v>
      </c>
      <c r="Y245" s="13">
        <f t="shared" si="179"/>
        <v>0.2795490909637169</v>
      </c>
      <c r="Z245" s="13">
        <f t="shared" si="179"/>
        <v>-0.3354600054691828</v>
      </c>
    </row>
    <row r="246" spans="1:26" s="20" customFormat="1" ht="12.75">
      <c r="A246" s="13" t="s">
        <v>176</v>
      </c>
      <c r="B246" s="13">
        <f aca="true" t="shared" si="180" ref="B246:Z246">B237*B118/B244</f>
        <v>5.795493888315475</v>
      </c>
      <c r="C246" s="13">
        <f t="shared" si="180"/>
        <v>5.253878931690637</v>
      </c>
      <c r="D246" s="13">
        <f t="shared" si="180"/>
        <v>4.791811902836676</v>
      </c>
      <c r="E246" s="13">
        <f t="shared" si="180"/>
        <v>4.492302873264572</v>
      </c>
      <c r="F246" s="13">
        <f t="shared" si="180"/>
        <v>4.402651162617595</v>
      </c>
      <c r="G246" s="13">
        <f t="shared" si="180"/>
        <v>4.519153298574062</v>
      </c>
      <c r="H246" s="13">
        <f t="shared" si="180"/>
        <v>4.788984112277805</v>
      </c>
      <c r="I246" s="13">
        <f t="shared" si="180"/>
        <v>5.13815455014913</v>
      </c>
      <c r="J246" s="13">
        <f t="shared" si="180"/>
        <v>5.503146131796418</v>
      </c>
      <c r="K246" s="13">
        <f t="shared" si="180"/>
        <v>5.844560638026788</v>
      </c>
      <c r="L246" s="13">
        <f t="shared" si="180"/>
        <v>6.144555718950046</v>
      </c>
      <c r="M246" s="13">
        <f t="shared" si="180"/>
        <v>6.39888953746663</v>
      </c>
      <c r="N246" s="13">
        <f t="shared" si="180"/>
        <v>6.610076041241063</v>
      </c>
      <c r="O246" s="13">
        <f t="shared" si="180"/>
        <v>6.7831599379291205</v>
      </c>
      <c r="P246" s="13">
        <f t="shared" si="180"/>
        <v>6.923556862214627</v>
      </c>
      <c r="Q246" s="13">
        <f t="shared" si="180"/>
        <v>7.036045838793459</v>
      </c>
      <c r="R246" s="13">
        <f t="shared" si="180"/>
        <v>7.12411669792047</v>
      </c>
      <c r="S246" s="13">
        <f t="shared" si="180"/>
        <v>7.188976168834302</v>
      </c>
      <c r="T246" s="13">
        <f t="shared" si="180"/>
        <v>7.227543281404143</v>
      </c>
      <c r="U246" s="13">
        <f t="shared" si="180"/>
        <v>7.2290234977690115</v>
      </c>
      <c r="V246" s="13">
        <f t="shared" si="180"/>
        <v>7.170984588897887</v>
      </c>
      <c r="W246" s="13">
        <f t="shared" si="180"/>
        <v>7.019151525846786</v>
      </c>
      <c r="X246" s="13">
        <f t="shared" si="180"/>
        <v>6.738449776493812</v>
      </c>
      <c r="Y246" s="13">
        <f t="shared" si="180"/>
        <v>6.3180743159749655</v>
      </c>
      <c r="Z246" s="13">
        <f t="shared" si="180"/>
        <v>5.652629742913318</v>
      </c>
    </row>
    <row r="249" spans="1:26" ht="12.75">
      <c r="A249" s="3" t="s">
        <v>166</v>
      </c>
      <c r="B249" s="3">
        <f aca="true" t="shared" si="181" ref="B249:Z249">B238</f>
        <v>-70.77362322389173</v>
      </c>
      <c r="C249" s="3">
        <f t="shared" si="181"/>
        <v>-63.37205353921808</v>
      </c>
      <c r="D249" s="3">
        <f t="shared" si="181"/>
        <v>-56.966799496868916</v>
      </c>
      <c r="E249" s="3">
        <f t="shared" si="181"/>
        <v>-52.67975703357017</v>
      </c>
      <c r="F249" s="3">
        <f t="shared" si="181"/>
        <v>-50.96228437095034</v>
      </c>
      <c r="G249" s="3">
        <f t="shared" si="181"/>
        <v>-51.625523386857274</v>
      </c>
      <c r="H249" s="3">
        <f t="shared" si="181"/>
        <v>-54.127407159594476</v>
      </c>
      <c r="I249" s="3">
        <f t="shared" si="181"/>
        <v>-57.84893869477721</v>
      </c>
      <c r="J249" s="3">
        <f t="shared" si="181"/>
        <v>-62.247210963076554</v>
      </c>
      <c r="K249" s="3">
        <f t="shared" si="181"/>
        <v>-66.90226530862385</v>
      </c>
      <c r="L249" s="3">
        <f t="shared" si="181"/>
        <v>-71.50947857461485</v>
      </c>
      <c r="M249" s="3">
        <f t="shared" si="181"/>
        <v>-75.85511831164541</v>
      </c>
      <c r="N249" s="3">
        <f t="shared" si="181"/>
        <v>-79.7925471048325</v>
      </c>
      <c r="O249" s="3">
        <f t="shared" si="181"/>
        <v>-83.22404528554516</v>
      </c>
      <c r="P249" s="3">
        <f t="shared" si="181"/>
        <v>-86.08783032236211</v>
      </c>
      <c r="Q249" s="3">
        <f t="shared" si="181"/>
        <v>-88.34829282317796</v>
      </c>
      <c r="R249" s="3">
        <f t="shared" si="181"/>
        <v>-89.9872046309534</v>
      </c>
      <c r="S249" s="3">
        <f t="shared" si="181"/>
        <v>-90.99300766342303</v>
      </c>
      <c r="T249" s="3">
        <f t="shared" si="181"/>
        <v>-91.3433190713367</v>
      </c>
      <c r="U249" s="3">
        <f t="shared" si="181"/>
        <v>-90.97363783348237</v>
      </c>
      <c r="V249" s="3">
        <f t="shared" si="181"/>
        <v>-89.73008406024309</v>
      </c>
      <c r="W249" s="3">
        <f t="shared" si="181"/>
        <v>-87.33134038517767</v>
      </c>
      <c r="X249" s="3">
        <f t="shared" si="181"/>
        <v>-83.41910466841517</v>
      </c>
      <c r="Y249" s="3">
        <f t="shared" si="181"/>
        <v>-77.79291286654858</v>
      </c>
      <c r="Z249" s="3">
        <f t="shared" si="181"/>
        <v>-62.531301684688344</v>
      </c>
    </row>
    <row r="250" spans="1:26" s="20" customFormat="1" ht="12.75">
      <c r="A250" s="13" t="s">
        <v>162</v>
      </c>
      <c r="B250" s="13">
        <f>B245*B243+B246*B244+B249*B49-(B215+B223+B181)</f>
        <v>-1.509903313490213E-13</v>
      </c>
      <c r="C250" s="13">
        <f>C245*C243+C246*C244+C249*C49-(C215+C223+C181)</f>
        <v>2.1049828546892968E-13</v>
      </c>
      <c r="D250" s="13">
        <f>D245*D243+D246*D244+D249*D49-(D215+D223+D181)</f>
        <v>1.949551631241775E-13</v>
      </c>
      <c r="E250" s="13">
        <f>E245*E243+E246*E244+E249*E49-(E215+E223+E181)</f>
        <v>-1.1013412404281553E-13</v>
      </c>
      <c r="F250" s="13">
        <f>F245*F243+F246*F244+F249*F49-(F215+F223+F181)</f>
        <v>1.1518563880485999E-14</v>
      </c>
      <c r="G250" s="13">
        <f>G245*G243+G246*G244+G249*G49-(G215+G223+G181)</f>
        <v>-2.5779378631796135E-13</v>
      </c>
      <c r="H250" s="13">
        <f>H245*H243+H246*H244+H249*H49-(H215+H223+H181)</f>
        <v>-1.580957587066223E-13</v>
      </c>
      <c r="I250" s="13">
        <f>I245*I243+I246*I244+I249*I49-(I215+I223+I181)</f>
        <v>2.398081733190338E-14</v>
      </c>
      <c r="J250" s="13">
        <f>J245*J243+J246*J244+J249*J49-(J215+J223+J181)</f>
        <v>1.4210854715202004E-14</v>
      </c>
      <c r="K250" s="13">
        <f>K245*K243+K246*K244+K249*K49-(K215+K223+K181)</f>
        <v>-7.815970093361102E-14</v>
      </c>
      <c r="L250" s="13">
        <f>L245*L243+L246*L244+L249*L49-(L215+L223+L181)</f>
        <v>-5.773159728050814E-14</v>
      </c>
      <c r="M250" s="13">
        <f>M245*M243+M246*M244+M249*M49-(M215+M223+M181)</f>
        <v>2.398081733190338E-14</v>
      </c>
      <c r="N250" s="13">
        <f>N245*N243+N246*N244+N249*N49-(N215+N223+N181)</f>
        <v>2.220446049250313E-14</v>
      </c>
      <c r="O250" s="13">
        <f>O245*O243+O246*O244+O249*O49-(O215+O223+O181)</f>
        <v>-3.6415315207705135E-14</v>
      </c>
      <c r="P250" s="13">
        <f>P245*P243+P246*P244+P249*P49-(P215+P223+P181)</f>
        <v>-1.6431300764452317E-14</v>
      </c>
      <c r="Q250" s="13">
        <f>Q245*Q243+Q246*Q244+Q249*Q49-(Q215+Q223+Q181)</f>
        <v>7.105427357601002E-15</v>
      </c>
      <c r="R250" s="13">
        <f>R245*R243+R246*R244+R249*R49-(R215+R223+R181)</f>
        <v>-6.661338147750939E-15</v>
      </c>
      <c r="S250" s="13">
        <f>S245*S243+S246*S244+S249*S49-(S215+S223+S181)</f>
        <v>0</v>
      </c>
      <c r="T250" s="13">
        <f>T245*T243+T246*T244+T249*T49-(T215+T223+T181)</f>
        <v>0</v>
      </c>
      <c r="U250" s="13">
        <f>U245*U243+U246*U244+U249*U49-(U215+U223+U181)</f>
        <v>-5.773159728050814E-15</v>
      </c>
      <c r="V250" s="13">
        <f>V245*V243+V246*V244+V249*V49-(V215+V223+V181)</f>
        <v>0</v>
      </c>
      <c r="W250" s="13">
        <f>W245*W243+W246*W244+W249*W49-(W215+W223+W181)</f>
        <v>1.5987211554602254E-14</v>
      </c>
      <c r="X250" s="13">
        <f>X245*X243+X246*X244+X249*X49-(X215+X223+X181)</f>
        <v>4.085620730620576E-14</v>
      </c>
      <c r="Y250" s="13">
        <f>Y245*Y243+Y246*Y244+Y249*Y49-(Y215+Y223+Y181)</f>
        <v>-1.3322676295501878E-14</v>
      </c>
      <c r="Z250" s="13">
        <f>Z245*Z243+Z246*Z244+Z249*Z49-(Z215+Z223+Z181)</f>
        <v>-1.5010215292932116E-13</v>
      </c>
    </row>
    <row r="251" ht="12.75">
      <c r="A251" s="3" t="s">
        <v>177</v>
      </c>
    </row>
    <row r="252" spans="1:256" ht="12.75">
      <c r="A252" s="3" t="s">
        <v>58</v>
      </c>
      <c r="B252" s="13">
        <f aca="true" t="shared" si="182" ref="B252:Z252">B245*(B111-$B$11)/(B60-$B$11)+B201*(B132-$B$11)/(B60-$B$11)</f>
        <v>-0.2767529418669042</v>
      </c>
      <c r="C252" s="13">
        <f t="shared" si="182"/>
        <v>-0.12151940819951322</v>
      </c>
      <c r="D252" s="13">
        <f t="shared" si="182"/>
        <v>0.07480028949334566</v>
      </c>
      <c r="E252" s="13">
        <f t="shared" si="182"/>
        <v>0.2465988712767808</v>
      </c>
      <c r="F252" s="13">
        <f t="shared" si="182"/>
        <v>0.35352225622576605</v>
      </c>
      <c r="G252" s="13">
        <f t="shared" si="182"/>
        <v>0.3902290975297236</v>
      </c>
      <c r="H252" s="13">
        <f t="shared" si="182"/>
        <v>0.3732697120967052</v>
      </c>
      <c r="I252" s="13">
        <f t="shared" si="182"/>
        <v>0.3248482652601832</v>
      </c>
      <c r="J252" s="13">
        <f t="shared" si="182"/>
        <v>0.26360356433442395</v>
      </c>
      <c r="K252" s="13">
        <f t="shared" si="182"/>
        <v>0.20212723521132803</v>
      </c>
      <c r="L252" s="13">
        <f t="shared" si="182"/>
        <v>0.14778888382760272</v>
      </c>
      <c r="M252" s="13">
        <f t="shared" si="182"/>
        <v>0.10431479078738858</v>
      </c>
      <c r="N252" s="13">
        <f t="shared" si="182"/>
        <v>0.07302219340014718</v>
      </c>
      <c r="O252" s="13">
        <f t="shared" si="182"/>
        <v>0.05350432627752788</v>
      </c>
      <c r="P252" s="13">
        <f t="shared" si="182"/>
        <v>0.04389511354802065</v>
      </c>
      <c r="Q252" s="13">
        <f t="shared" si="182"/>
        <v>0.04086044142169809</v>
      </c>
      <c r="R252" s="13">
        <f t="shared" si="182"/>
        <v>0.03938700352025069</v>
      </c>
      <c r="S252" s="13">
        <f t="shared" si="182"/>
        <v>0.032455391871488326</v>
      </c>
      <c r="T252" s="13">
        <f t="shared" si="182"/>
        <v>0.010977449259968146</v>
      </c>
      <c r="U252" s="13">
        <f t="shared" si="182"/>
        <v>-0.034897662033394075</v>
      </c>
      <c r="V252" s="13">
        <f t="shared" si="182"/>
        <v>-0.11112264534245272</v>
      </c>
      <c r="W252" s="13">
        <f t="shared" si="182"/>
        <v>-0.21044029739428186</v>
      </c>
      <c r="X252" s="13">
        <f t="shared" si="182"/>
        <v>-0.30269352487205115</v>
      </c>
      <c r="Y252" s="13">
        <f t="shared" si="182"/>
        <v>-0.33838345948422754</v>
      </c>
      <c r="Z252" s="13">
        <f t="shared" si="182"/>
        <v>0.40308784908144313</v>
      </c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</row>
    <row r="253" spans="1:256" ht="12.75">
      <c r="A253" s="3" t="s">
        <v>59</v>
      </c>
      <c r="B253" s="13">
        <f aca="true" t="shared" si="183" ref="B253:Z253">B246*(B110-$B$10)/(B59-$B$10)+(B202+$N$5)*(B131-$B$10)/(B59-$B$10)</f>
        <v>8.00996363421773</v>
      </c>
      <c r="C253" s="13">
        <f t="shared" si="183"/>
        <v>9.939455636370448</v>
      </c>
      <c r="D253" s="13">
        <f t="shared" si="183"/>
        <v>11.800607202366585</v>
      </c>
      <c r="E253" s="13">
        <f t="shared" si="183"/>
        <v>13.24601712572963</v>
      </c>
      <c r="F253" s="13">
        <f t="shared" si="183"/>
        <v>13.92482247408158</v>
      </c>
      <c r="G253" s="13">
        <f t="shared" si="183"/>
        <v>13.679349775124804</v>
      </c>
      <c r="H253" s="13">
        <f t="shared" si="183"/>
        <v>12.644034799435914</v>
      </c>
      <c r="I253" s="13">
        <f t="shared" si="183"/>
        <v>11.135260404341537</v>
      </c>
      <c r="J253" s="13">
        <f t="shared" si="183"/>
        <v>9.468740030002618</v>
      </c>
      <c r="K253" s="13">
        <f t="shared" si="183"/>
        <v>7.860409297625413</v>
      </c>
      <c r="L253" s="13">
        <f t="shared" si="183"/>
        <v>6.421993174114775</v>
      </c>
      <c r="M253" s="13">
        <f t="shared" si="183"/>
        <v>5.1948594985460925</v>
      </c>
      <c r="N253" s="13">
        <f t="shared" si="183"/>
        <v>4.183396075098758</v>
      </c>
      <c r="O253" s="13">
        <f t="shared" si="183"/>
        <v>3.3768709877616807</v>
      </c>
      <c r="P253" s="13">
        <f t="shared" si="183"/>
        <v>2.7612475361838804</v>
      </c>
      <c r="Q253" s="13">
        <f t="shared" si="183"/>
        <v>2.3248586616982134</v>
      </c>
      <c r="R253" s="13">
        <f t="shared" si="183"/>
        <v>2.0610455041215143</v>
      </c>
      <c r="S253" s="13">
        <f t="shared" si="183"/>
        <v>1.9697457284547912</v>
      </c>
      <c r="T253" s="13">
        <f t="shared" si="183"/>
        <v>2.0592550576379054</v>
      </c>
      <c r="U253" s="13">
        <f t="shared" si="183"/>
        <v>2.3487434840026715</v>
      </c>
      <c r="V253" s="13">
        <f t="shared" si="183"/>
        <v>2.8707471158325717</v>
      </c>
      <c r="W253" s="13">
        <f t="shared" si="183"/>
        <v>3.6698483863344613</v>
      </c>
      <c r="X253" s="13">
        <f t="shared" si="183"/>
        <v>4.790606905011813</v>
      </c>
      <c r="Y253" s="13">
        <f t="shared" si="183"/>
        <v>6.251035382861481</v>
      </c>
      <c r="Z253" s="13">
        <f t="shared" si="183"/>
        <v>8.181628810817461</v>
      </c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</row>
    <row r="254" spans="1:26" ht="12.75">
      <c r="A254" s="3" t="s">
        <v>60</v>
      </c>
      <c r="B254" s="3">
        <f aca="true" t="shared" si="184" ref="B254:Z254">B249+B203</f>
        <v>-70.71263072327721</v>
      </c>
      <c r="C254" s="3">
        <f t="shared" si="184"/>
        <v>-63.25659204161481</v>
      </c>
      <c r="D254" s="3">
        <f t="shared" si="184"/>
        <v>-56.813449708884065</v>
      </c>
      <c r="E254" s="3">
        <f t="shared" si="184"/>
        <v>-52.51008902682901</v>
      </c>
      <c r="F254" s="3">
        <f t="shared" si="184"/>
        <v>-50.796514868034286</v>
      </c>
      <c r="G254" s="3">
        <f t="shared" si="184"/>
        <v>-51.47861447943879</v>
      </c>
      <c r="H254" s="3">
        <f t="shared" si="184"/>
        <v>-54.00821626198573</v>
      </c>
      <c r="I254" s="3">
        <f t="shared" si="184"/>
        <v>-57.761267468278554</v>
      </c>
      <c r="J254" s="3">
        <f t="shared" si="184"/>
        <v>-62.19142908024591</v>
      </c>
      <c r="K254" s="3">
        <f t="shared" si="184"/>
        <v>-66.876751863664</v>
      </c>
      <c r="L254" s="3">
        <f t="shared" si="184"/>
        <v>-71.51165116258719</v>
      </c>
      <c r="M254" s="3">
        <f t="shared" si="184"/>
        <v>-75.88208526170075</v>
      </c>
      <c r="N254" s="3">
        <f t="shared" si="184"/>
        <v>-79.84148887788189</v>
      </c>
      <c r="O254" s="3">
        <f t="shared" si="184"/>
        <v>-83.29241147447635</v>
      </c>
      <c r="P254" s="3">
        <f t="shared" si="184"/>
        <v>-86.17339278332234</v>
      </c>
      <c r="Q254" s="3">
        <f t="shared" si="184"/>
        <v>-88.44904964663698</v>
      </c>
      <c r="R254" s="3">
        <f t="shared" si="184"/>
        <v>-90.10109227613557</v>
      </c>
      <c r="S254" s="3">
        <f t="shared" si="184"/>
        <v>-91.11735657261436</v>
      </c>
      <c r="T254" s="3">
        <f t="shared" si="184"/>
        <v>-91.47400293976867</v>
      </c>
      <c r="U254" s="3">
        <f t="shared" si="184"/>
        <v>-91.10396989839677</v>
      </c>
      <c r="V254" s="3">
        <f t="shared" si="184"/>
        <v>-89.84978131004239</v>
      </c>
      <c r="W254" s="3">
        <f t="shared" si="184"/>
        <v>-87.42632231820062</v>
      </c>
      <c r="X254" s="3">
        <f t="shared" si="184"/>
        <v>-83.47324365472947</v>
      </c>
      <c r="Y254" s="3">
        <f t="shared" si="184"/>
        <v>-77.79238308044089</v>
      </c>
      <c r="Z254" s="3">
        <f t="shared" si="184"/>
        <v>-62.470309184073834</v>
      </c>
    </row>
    <row r="255" spans="1:26" ht="12.75">
      <c r="A255" s="3" t="s">
        <v>165</v>
      </c>
      <c r="B255" s="3">
        <f aca="true" t="shared" si="185" ref="B255:Z255">B252*B61+B253*B62+B254*B49</f>
        <v>14.32318419942321</v>
      </c>
      <c r="C255" s="3">
        <f t="shared" si="185"/>
        <v>11.714662469827335</v>
      </c>
      <c r="D255" s="3">
        <f t="shared" si="185"/>
        <v>8.238551296990039</v>
      </c>
      <c r="E255" s="3">
        <f t="shared" si="185"/>
        <v>4.372713137826378</v>
      </c>
      <c r="F255" s="3">
        <f t="shared" si="185"/>
        <v>0.4802056031655434</v>
      </c>
      <c r="G255" s="3">
        <f t="shared" si="185"/>
        <v>-3.1758360524815927</v>
      </c>
      <c r="H255" s="3">
        <f t="shared" si="185"/>
        <v>-6.392141452736244</v>
      </c>
      <c r="I255" s="3">
        <f t="shared" si="185"/>
        <v>-9.013862637543669</v>
      </c>
      <c r="J255" s="3">
        <f t="shared" si="185"/>
        <v>-10.940253067191938</v>
      </c>
      <c r="K255" s="3">
        <f t="shared" si="185"/>
        <v>-12.12682484490706</v>
      </c>
      <c r="L255" s="3">
        <f t="shared" si="185"/>
        <v>-12.577938018292295</v>
      </c>
      <c r="M255" s="3">
        <f t="shared" si="185"/>
        <v>-12.333172928068642</v>
      </c>
      <c r="N255" s="3">
        <f t="shared" si="185"/>
        <v>-11.452250867100807</v>
      </c>
      <c r="O255" s="3">
        <f t="shared" si="185"/>
        <v>-10.001725374657722</v>
      </c>
      <c r="P255" s="3">
        <f t="shared" si="185"/>
        <v>-8.045251002633425</v>
      </c>
      <c r="Q255" s="3">
        <f t="shared" si="185"/>
        <v>-5.638745137787066</v>
      </c>
      <c r="R255" s="3">
        <f t="shared" si="185"/>
        <v>-2.832116636900518</v>
      </c>
      <c r="S255" s="3">
        <f t="shared" si="185"/>
        <v>0.31984527041105204</v>
      </c>
      <c r="T255" s="3">
        <f t="shared" si="185"/>
        <v>3.734040543129324</v>
      </c>
      <c r="U255" s="3">
        <f t="shared" si="185"/>
        <v>7.2611273218989885</v>
      </c>
      <c r="V255" s="3">
        <f t="shared" si="185"/>
        <v>10.639543167790253</v>
      </c>
      <c r="W255" s="3">
        <f t="shared" si="185"/>
        <v>13.469036739879279</v>
      </c>
      <c r="X255" s="3">
        <f t="shared" si="185"/>
        <v>15.257908488538709</v>
      </c>
      <c r="Y255" s="3">
        <f t="shared" si="185"/>
        <v>15.586264429419723</v>
      </c>
      <c r="Z255" s="3">
        <f t="shared" si="185"/>
        <v>14.132538893083758</v>
      </c>
    </row>
    <row r="256" spans="1:26" s="31" customFormat="1" ht="12.75">
      <c r="A256" s="18" t="s">
        <v>162</v>
      </c>
      <c r="B256" s="18">
        <f>B255-(B207+B215+B223+B181)</f>
        <v>-1.5631940186722204E-13</v>
      </c>
      <c r="C256" s="18">
        <f>C255-(C207+C215+C223+C181)</f>
        <v>2.078337502098293E-13</v>
      </c>
      <c r="D256" s="18">
        <f>D255-(D207+D215+D223+D181)</f>
        <v>1.936228954946273E-13</v>
      </c>
      <c r="E256" s="18">
        <f>E255-(E207+E215+E223+E181)</f>
        <v>-1.1102230246251565E-13</v>
      </c>
      <c r="F256" s="18">
        <f>F255-(F207+F215+F223+F181)</f>
        <v>1.1546319456101628E-14</v>
      </c>
      <c r="G256" s="18">
        <f>G255-(G207+G215+G223+G181)</f>
        <v>-2.5712765250318625E-13</v>
      </c>
      <c r="H256" s="18">
        <f>H255-(H207+H215+H223+H181)</f>
        <v>-1.580957587066223E-13</v>
      </c>
      <c r="I256" s="18">
        <f>I255-(I207+I215+I223+I181)</f>
        <v>2.4868995751603507E-14</v>
      </c>
      <c r="J256" s="18">
        <f>J255-(J207+J215+J223+J181)</f>
        <v>0</v>
      </c>
      <c r="K256" s="18">
        <f>K255-(K207+K215+K223+K181)</f>
        <v>-7.993605777301127E-14</v>
      </c>
      <c r="L256" s="18">
        <f>L255-(L207+L215+L223+L181)</f>
        <v>-6.039613253960852E-14</v>
      </c>
      <c r="M256" s="18">
        <f>M255-(M207+M215+M223+M181)</f>
        <v>2.3092638912203256E-14</v>
      </c>
      <c r="N256" s="18">
        <f>N255-(N207+N215+N223+N181)</f>
        <v>2.4868995751603507E-14</v>
      </c>
      <c r="O256" s="18">
        <f>O255-(O207+O215+O223+O181)</f>
        <v>-3.730349362740526E-14</v>
      </c>
      <c r="P256" s="18">
        <f>P255-(P207+P215+P223+P181)</f>
        <v>-1.5987211554602254E-14</v>
      </c>
      <c r="Q256" s="18">
        <f>Q255-(Q207+Q215+Q223+Q181)</f>
        <v>7.105427357601002E-15</v>
      </c>
      <c r="R256" s="18">
        <f>R255-(R207+R215+R223+R181)</f>
        <v>-6.661338147750939E-15</v>
      </c>
      <c r="S256" s="18">
        <f>S255-(S207+S215+S223+S181)</f>
        <v>0</v>
      </c>
      <c r="T256" s="18">
        <f>T255-(T207+T215+T223+T181)</f>
        <v>0</v>
      </c>
      <c r="U256" s="18">
        <f>U255-(U207+U215+U223+U181)</f>
        <v>-7.105427357601002E-15</v>
      </c>
      <c r="V256" s="18">
        <f>V255-(V207+V215+V223+V181)</f>
        <v>0</v>
      </c>
      <c r="W256" s="18">
        <f>W255-(W207+W215+W223+W181)</f>
        <v>1.4210854715202004E-14</v>
      </c>
      <c r="X256" s="18">
        <f>X255-(X207+X215+X223+X181)</f>
        <v>4.085620730620576E-14</v>
      </c>
      <c r="Y256" s="18">
        <f>Y255-(Y207+Y215+Y223+Y181)</f>
        <v>-1.4210854715202004E-14</v>
      </c>
      <c r="Z256" s="18">
        <f>Z255-(Z207+Z215+Z223+Z181)</f>
        <v>-1.5276668818842154E-13</v>
      </c>
    </row>
    <row r="258" ht="15.75">
      <c r="A258" s="16" t="s">
        <v>137</v>
      </c>
    </row>
    <row r="259" spans="1:26" ht="12.75">
      <c r="A259" s="3" t="s">
        <v>167</v>
      </c>
      <c r="B259" s="3">
        <f aca="true" t="shared" si="186" ref="B259:Z259">B254*B49/B48</f>
        <v>-70.71263072327721</v>
      </c>
      <c r="C259" s="3">
        <f t="shared" si="186"/>
        <v>-50.80507101482745</v>
      </c>
      <c r="D259" s="3">
        <f t="shared" si="186"/>
        <v>-34.512624103100435</v>
      </c>
      <c r="E259" s="3">
        <f t="shared" si="186"/>
        <v>-19.730121217456002</v>
      </c>
      <c r="F259" s="3">
        <f t="shared" si="186"/>
        <v>-2.6679130167666014</v>
      </c>
      <c r="G259" s="3">
        <f t="shared" si="186"/>
        <v>25.902207295997698</v>
      </c>
      <c r="H259" s="3">
        <f t="shared" si="186"/>
        <v>104.16140581908546</v>
      </c>
      <c r="I259" s="3">
        <f t="shared" si="186"/>
        <v>1790.04797548256</v>
      </c>
      <c r="J259" s="3">
        <f t="shared" si="186"/>
        <v>-257.9943405381036</v>
      </c>
      <c r="K259" s="3">
        <f t="shared" si="186"/>
        <v>-151.19518828545142</v>
      </c>
      <c r="L259" s="3">
        <f t="shared" si="186"/>
        <v>-115.36659793224297</v>
      </c>
      <c r="M259" s="3">
        <f t="shared" si="186"/>
        <v>-94.99198080588094</v>
      </c>
      <c r="N259" s="3">
        <f t="shared" si="186"/>
        <v>-79.84148887788189</v>
      </c>
      <c r="O259" s="3">
        <f t="shared" si="186"/>
        <v>-66.53616247959725</v>
      </c>
      <c r="P259" s="3">
        <f t="shared" si="186"/>
        <v>-53.41582151739322</v>
      </c>
      <c r="Q259" s="3">
        <f t="shared" si="186"/>
        <v>-39.12283990564151</v>
      </c>
      <c r="R259" s="3">
        <f t="shared" si="186"/>
        <v>-21.719529500750415</v>
      </c>
      <c r="S259" s="3">
        <f t="shared" si="186"/>
        <v>2.9401748311100717</v>
      </c>
      <c r="T259" s="3">
        <f t="shared" si="186"/>
        <v>47.4297336357122</v>
      </c>
      <c r="U259" s="3">
        <f t="shared" si="186"/>
        <v>181.0620265042285</v>
      </c>
      <c r="V259" s="3">
        <f t="shared" si="186"/>
        <v>-1710.7213479308477</v>
      </c>
      <c r="W259" s="3">
        <f t="shared" si="186"/>
        <v>-232.67794037450437</v>
      </c>
      <c r="X259" s="3">
        <f t="shared" si="186"/>
        <v>-137.4106737363204</v>
      </c>
      <c r="Y259" s="3">
        <f t="shared" si="186"/>
        <v>-96.85806834180606</v>
      </c>
      <c r="Z259" s="3">
        <f t="shared" si="186"/>
        <v>-62.470309184073834</v>
      </c>
    </row>
    <row r="260" ht="15.75">
      <c r="A260" s="16"/>
    </row>
    <row r="261" spans="1:26" ht="12.75">
      <c r="A261" s="3" t="s">
        <v>58</v>
      </c>
      <c r="B261" s="3">
        <f>B252+B193</f>
        <v>-0.7767413118234814</v>
      </c>
      <c r="C261" s="3">
        <f aca="true" t="shared" si="187" ref="C261:L261">C252+C193</f>
        <v>-1.1763370780694944</v>
      </c>
      <c r="D261" s="3">
        <f t="shared" si="187"/>
        <v>-1.3801796153794568</v>
      </c>
      <c r="E261" s="3">
        <f t="shared" si="187"/>
        <v>-1.3905327480235703</v>
      </c>
      <c r="F261" s="3">
        <f t="shared" si="187"/>
        <v>-1.254879610843912</v>
      </c>
      <c r="G261" s="3">
        <f t="shared" si="187"/>
        <v>-1.0306471077858752</v>
      </c>
      <c r="H261" s="3">
        <f t="shared" si="187"/>
        <v>-0.764862498502872</v>
      </c>
      <c r="I261" s="3">
        <f t="shared" si="187"/>
        <v>-0.4897109531509978</v>
      </c>
      <c r="J261" s="3">
        <f t="shared" si="187"/>
        <v>-0.22529821898793073</v>
      </c>
      <c r="K261" s="3">
        <f t="shared" si="187"/>
        <v>0.016708110162139078</v>
      </c>
      <c r="L261" s="3">
        <f t="shared" si="187"/>
        <v>0.230618337680078</v>
      </c>
      <c r="M261" s="3">
        <f aca="true" t="shared" si="188" ref="M261:Z261">M252+M193</f>
        <v>0.41528077361633503</v>
      </c>
      <c r="N261" s="3">
        <f t="shared" si="188"/>
        <v>0.5730126373671693</v>
      </c>
      <c r="O261" s="3">
        <f t="shared" si="188"/>
        <v>0.7084456320007355</v>
      </c>
      <c r="P261" s="3">
        <f t="shared" si="188"/>
        <v>0.8270742084396986</v>
      </c>
      <c r="Q261" s="3">
        <f t="shared" si="188"/>
        <v>0.9333721714798423</v>
      </c>
      <c r="R261" s="3">
        <f t="shared" si="188"/>
        <v>1.0282781259746476</v>
      </c>
      <c r="S261" s="3">
        <f t="shared" si="188"/>
        <v>1.105827173518654</v>
      </c>
      <c r="T261" s="3">
        <f t="shared" si="188"/>
        <v>1.149107867372314</v>
      </c>
      <c r="U261" s="3">
        <f t="shared" si="188"/>
        <v>1.127162780379984</v>
      </c>
      <c r="V261" s="3">
        <f t="shared" si="188"/>
        <v>0.9972878229785658</v>
      </c>
      <c r="W261" s="3">
        <f t="shared" si="188"/>
        <v>0.7195984359015333</v>
      </c>
      <c r="X261" s="3">
        <f t="shared" si="188"/>
        <v>0.2862796093504507</v>
      </c>
      <c r="Y261" s="3">
        <f t="shared" si="188"/>
        <v>-0.24946959750503106</v>
      </c>
      <c r="Z261" s="3">
        <f t="shared" si="188"/>
        <v>-0.09690052087513368</v>
      </c>
    </row>
    <row r="262" spans="1:256" ht="12.75">
      <c r="A262" s="3" t="s">
        <v>59</v>
      </c>
      <c r="B262" s="13">
        <f>B253+B194+$N$4</f>
        <v>17.591975801840896</v>
      </c>
      <c r="C262" s="13">
        <f aca="true" t="shared" si="189" ref="C262:L262">C253+C194+$N$4</f>
        <v>19.441987559851484</v>
      </c>
      <c r="D262" s="13">
        <f t="shared" si="189"/>
        <v>21.308659655221852</v>
      </c>
      <c r="E262" s="13">
        <f t="shared" si="189"/>
        <v>22.79970133049938</v>
      </c>
      <c r="F262" s="13">
        <f t="shared" si="189"/>
        <v>23.523488698010087</v>
      </c>
      <c r="G262" s="13">
        <f t="shared" si="189"/>
        <v>23.305767197752488</v>
      </c>
      <c r="H262" s="13">
        <f t="shared" si="189"/>
        <v>22.28647109199174</v>
      </c>
      <c r="I262" s="13">
        <f t="shared" si="189"/>
        <v>20.797172057492496</v>
      </c>
      <c r="J262" s="13">
        <f t="shared" si="189"/>
        <v>19.167711858142056</v>
      </c>
      <c r="K262" s="13">
        <f t="shared" si="189"/>
        <v>17.621948016220827</v>
      </c>
      <c r="L262" s="13">
        <f t="shared" si="189"/>
        <v>16.272650358530438</v>
      </c>
      <c r="M262" s="13">
        <f aca="true" t="shared" si="190" ref="M262:Z262">M253+M194+$N$4</f>
        <v>15.15692851732714</v>
      </c>
      <c r="N262" s="13">
        <f t="shared" si="190"/>
        <v>14.271774256380787</v>
      </c>
      <c r="O262" s="13">
        <f t="shared" si="190"/>
        <v>13.597756557343136</v>
      </c>
      <c r="P262" s="13">
        <f t="shared" si="190"/>
        <v>13.111900127496916</v>
      </c>
      <c r="Q262" s="13">
        <f t="shared" si="190"/>
        <v>12.79349821634796</v>
      </c>
      <c r="R262" s="13">
        <f t="shared" si="190"/>
        <v>12.626036446461818</v>
      </c>
      <c r="S262" s="13">
        <f t="shared" si="190"/>
        <v>12.597577700839278</v>
      </c>
      <c r="T262" s="13">
        <f t="shared" si="190"/>
        <v>12.701687673316014</v>
      </c>
      <c r="U262" s="13">
        <f t="shared" si="190"/>
        <v>12.941085599064023</v>
      </c>
      <c r="V262" s="13">
        <f t="shared" si="190"/>
        <v>13.335440250272608</v>
      </c>
      <c r="W262" s="13">
        <f t="shared" si="190"/>
        <v>13.930642797934745</v>
      </c>
      <c r="X262" s="13">
        <f t="shared" si="190"/>
        <v>14.798663219151251</v>
      </c>
      <c r="Y262" s="13">
        <f t="shared" si="190"/>
        <v>16.01238888946745</v>
      </c>
      <c r="Z262" s="13">
        <f t="shared" si="190"/>
        <v>17.763640978440627</v>
      </c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</row>
    <row r="263" spans="1:26" ht="12.75">
      <c r="A263" s="3" t="s">
        <v>61</v>
      </c>
      <c r="B263" s="3">
        <f>B195+B259-B252*(B60-B27)-B193*(B141-B27)+B253*(B59-B26)+(B194+$N$4)*(B140-B26)</f>
        <v>-5.387717865424154</v>
      </c>
      <c r="C263" s="3">
        <f aca="true" t="shared" si="191" ref="C263:L263">C195+C259-C252*(C60-C27)-C193*(C141-C27)+C253*(C59-C26)+(C194+$N$4)*(C140-C26)</f>
        <v>31.769599997654396</v>
      </c>
      <c r="D263" s="3">
        <f t="shared" si="191"/>
        <v>64.75040516560506</v>
      </c>
      <c r="E263" s="3">
        <f t="shared" si="191"/>
        <v>93.25370439700505</v>
      </c>
      <c r="F263" s="3">
        <f t="shared" si="191"/>
        <v>118.64808539780455</v>
      </c>
      <c r="G263" s="3">
        <f t="shared" si="191"/>
        <v>148.81609838730083</v>
      </c>
      <c r="H263" s="3">
        <f t="shared" si="191"/>
        <v>222.45643302333238</v>
      </c>
      <c r="I263" s="3">
        <f t="shared" si="191"/>
        <v>1899.4182324272037</v>
      </c>
      <c r="J263" s="3">
        <f t="shared" si="191"/>
        <v>-159.6919236651956</v>
      </c>
      <c r="K263" s="3">
        <f t="shared" si="191"/>
        <v>-64.46039779608299</v>
      </c>
      <c r="L263" s="3">
        <f t="shared" si="191"/>
        <v>-39.73710185039576</v>
      </c>
      <c r="M263" s="3">
        <f aca="true" t="shared" si="192" ref="M263:Z263">M195+M259-M252*(M60-M27)-M193*(M141-M27)+M253*(M59-M26)+(M194+$N$4)*(M140-M26)</f>
        <v>-29.567606929501643</v>
      </c>
      <c r="N263" s="3">
        <f t="shared" si="192"/>
        <v>-23.597128489457987</v>
      </c>
      <c r="O263" s="3">
        <f t="shared" si="192"/>
        <v>-18.470948547661934</v>
      </c>
      <c r="P263" s="3">
        <f t="shared" si="192"/>
        <v>-12.595919572648292</v>
      </c>
      <c r="Q263" s="3">
        <f t="shared" si="192"/>
        <v>-4.656506972791149</v>
      </c>
      <c r="R263" s="3">
        <f t="shared" si="192"/>
        <v>7.317736892096999</v>
      </c>
      <c r="S263" s="3">
        <f t="shared" si="192"/>
        <v>27.627896418748993</v>
      </c>
      <c r="T263" s="3">
        <f t="shared" si="192"/>
        <v>69.17463582426188</v>
      </c>
      <c r="U263" s="3">
        <f t="shared" si="192"/>
        <v>201.80821751960465</v>
      </c>
      <c r="V263" s="3">
        <f t="shared" si="192"/>
        <v>-1688.3017409152483</v>
      </c>
      <c r="W263" s="3">
        <f t="shared" si="192"/>
        <v>-205.141910723779</v>
      </c>
      <c r="X263" s="3">
        <f t="shared" si="192"/>
        <v>-100.81067002657845</v>
      </c>
      <c r="Y263" s="3">
        <f t="shared" si="192"/>
        <v>-47.36448960766741</v>
      </c>
      <c r="Z263" s="3">
        <f t="shared" si="192"/>
        <v>-2.9964686780255327</v>
      </c>
    </row>
    <row r="264" spans="1:26" ht="12.75">
      <c r="A264" s="3" t="s">
        <v>168</v>
      </c>
      <c r="B264" s="3">
        <f>B261*B28+B262*B29+B263*B48</f>
        <v>18.408296690541526</v>
      </c>
      <c r="C264" s="3">
        <f aca="true" t="shared" si="193" ref="C264:L264">C261*C28+C262*C29+C263*C48</f>
        <v>14.014689032416891</v>
      </c>
      <c r="D264" s="3">
        <f t="shared" si="193"/>
        <v>9.281773567876906</v>
      </c>
      <c r="E264" s="3">
        <f t="shared" si="193"/>
        <v>4.754418243997126</v>
      </c>
      <c r="F264" s="3">
        <f t="shared" si="193"/>
        <v>0.5092958685101294</v>
      </c>
      <c r="G264" s="3">
        <f t="shared" si="193"/>
        <v>-3.5386903471041826</v>
      </c>
      <c r="H264" s="3">
        <f t="shared" si="193"/>
        <v>-7.388832351239154</v>
      </c>
      <c r="I264" s="3">
        <f t="shared" si="193"/>
        <v>-10.904309789927293</v>
      </c>
      <c r="J264" s="3">
        <f t="shared" si="193"/>
        <v>-13.87595115875473</v>
      </c>
      <c r="K264" s="3">
        <f t="shared" si="193"/>
        <v>-16.097983151055242</v>
      </c>
      <c r="L264" s="3">
        <f t="shared" si="193"/>
        <v>-17.413699798530992</v>
      </c>
      <c r="M264" s="3">
        <f aca="true" t="shared" si="194" ref="M264:Z264">M261*M28+M262*M29+M263*M48</f>
        <v>-17.730478115724623</v>
      </c>
      <c r="N264" s="3">
        <f t="shared" si="194"/>
        <v>-17.01562640631776</v>
      </c>
      <c r="O264" s="3">
        <f t="shared" si="194"/>
        <v>-15.283475957715819</v>
      </c>
      <c r="P264" s="3">
        <f t="shared" si="194"/>
        <v>-12.581089670860216</v>
      </c>
      <c r="Q264" s="3">
        <f t="shared" si="194"/>
        <v>-8.978490935777062</v>
      </c>
      <c r="R264" s="3">
        <f t="shared" si="194"/>
        <v>-4.5695017355002046</v>
      </c>
      <c r="S264" s="3">
        <f t="shared" si="194"/>
        <v>0.5098544215575394</v>
      </c>
      <c r="T264" s="3">
        <f t="shared" si="194"/>
        <v>6.039046005543295</v>
      </c>
      <c r="U264" s="3">
        <f t="shared" si="194"/>
        <v>11.64786007387235</v>
      </c>
      <c r="V264" s="3">
        <f t="shared" si="194"/>
        <v>16.75316703993524</v>
      </c>
      <c r="W264" s="3">
        <f t="shared" si="194"/>
        <v>20.567868287705124</v>
      </c>
      <c r="X264" s="3">
        <f t="shared" si="194"/>
        <v>22.286603934629767</v>
      </c>
      <c r="Y264" s="3">
        <f t="shared" si="194"/>
        <v>21.472220899920238</v>
      </c>
      <c r="Z264" s="3">
        <f t="shared" si="194"/>
        <v>18.21765138420207</v>
      </c>
    </row>
    <row r="265" spans="1:26" ht="12.75">
      <c r="A265" s="14" t="s">
        <v>162</v>
      </c>
      <c r="B265" s="14">
        <f>B264-(B199+B207+B215+B223+B181)</f>
        <v>-1.4921397450962104E-13</v>
      </c>
      <c r="C265" s="14">
        <f>C264-(C199+C207+C215+C223+C181)</f>
        <v>2.078337502098293E-13</v>
      </c>
      <c r="D265" s="14">
        <f>D264-(D199+D207+D215+D223+D181)</f>
        <v>1.865174681370263E-13</v>
      </c>
      <c r="E265" s="14">
        <f>E264-(E199+E207+E215+E223+E181)</f>
        <v>-1.1102230246251565E-13</v>
      </c>
      <c r="F265" s="14">
        <f>F264-(F199+F207+F215+F223+F181)</f>
        <v>1.0325074129013956E-14</v>
      </c>
      <c r="G265" s="14">
        <f>G264-(G199+G207+G215+G223+G181)</f>
        <v>-2.589040093425865E-13</v>
      </c>
      <c r="H265" s="14">
        <f>H264-(H199+H207+H215+H223+H181)</f>
        <v>-1.5631940186722204E-13</v>
      </c>
      <c r="I265" s="14">
        <f>I264-(I199+I207+I215+I223+I181)</f>
        <v>2.4868995751603507E-14</v>
      </c>
      <c r="J265" s="14">
        <f>J264-(J199+J207+J215+J223+J181)</f>
        <v>1.4210854715202004E-14</v>
      </c>
      <c r="K265" s="14">
        <f>K264-(K199+K207+K215+K223+K181)</f>
        <v>-8.171241461241152E-14</v>
      </c>
      <c r="L265" s="14">
        <f>L264-(L199+L207+L215+L223+L181)</f>
        <v>-5.684341886080802E-14</v>
      </c>
      <c r="M265" s="14">
        <f>M264-(M199+M207+M215+M223+M181)</f>
        <v>0</v>
      </c>
      <c r="N265" s="14">
        <f>N264-(N199+N207+N215+N223+N181)</f>
        <v>0</v>
      </c>
      <c r="O265" s="14">
        <f>O264-(O199+O207+O215+O223+O181)</f>
        <v>-3.907985046680551E-14</v>
      </c>
      <c r="P265" s="14">
        <f>P264-(P199+P207+P215+P223+P181)</f>
        <v>-1.7763568394002505E-14</v>
      </c>
      <c r="Q265" s="14">
        <f>Q264-(Q199+Q207+Q215+Q223+Q181)</f>
        <v>0</v>
      </c>
      <c r="R265" s="14">
        <f>R264-(R199+R207+R215+R223+R181)</f>
        <v>-7.105427357601002E-15</v>
      </c>
      <c r="S265" s="14">
        <f>S264-(S199+S207+S215+S223+S181)</f>
        <v>0</v>
      </c>
      <c r="T265" s="14">
        <f>T264-(T199+T207+T215+T223+T181)</f>
        <v>0</v>
      </c>
      <c r="U265" s="14">
        <f>U264-(U199+U207+U215+U223+U181)</f>
        <v>0</v>
      </c>
      <c r="V265" s="14">
        <f>V264-(V199+V207+V215+V223+V181)</f>
        <v>0</v>
      </c>
      <c r="W265" s="14">
        <f>W264-(W199+W207+W215+W223+W181)</f>
        <v>0</v>
      </c>
      <c r="X265" s="14">
        <f>X264-(X199+X207+X215+X223+X181)</f>
        <v>3.907985046680551E-14</v>
      </c>
      <c r="Y265" s="14">
        <f>Y264-(Y199+Y207+Y215+Y223+Y181)</f>
        <v>0</v>
      </c>
      <c r="Z265" s="14">
        <f>Z264-(Z199+Z207+Z215+Z223+Z181)</f>
        <v>-1.5276668818842154E-13</v>
      </c>
    </row>
    <row r="267" ht="15.75">
      <c r="A267" s="16" t="s">
        <v>132</v>
      </c>
    </row>
    <row r="268" spans="1:26" ht="12.75">
      <c r="A268" s="3" t="s">
        <v>171</v>
      </c>
      <c r="B268" s="3">
        <f aca="true" t="shared" si="195" ref="B268:Z268">B263*B48/B20</f>
        <v>0.8163208887006296</v>
      </c>
      <c r="C268" s="3">
        <f t="shared" si="195"/>
        <v>-5.069287305299076</v>
      </c>
      <c r="D268" s="3">
        <f t="shared" si="195"/>
        <v>-9.862156821831503</v>
      </c>
      <c r="E268" s="3">
        <f t="shared" si="195"/>
        <v>-12.35066031141637</v>
      </c>
      <c r="F268" s="3">
        <f t="shared" si="195"/>
        <v>-12.339206102176874</v>
      </c>
      <c r="G268" s="3">
        <f t="shared" si="195"/>
        <v>-10.566195417808641</v>
      </c>
      <c r="H268" s="3">
        <f t="shared" si="195"/>
        <v>-8.153694849742028</v>
      </c>
      <c r="I268" s="3">
        <f t="shared" si="195"/>
        <v>-5.9946300342394405</v>
      </c>
      <c r="J268" s="3">
        <f t="shared" si="195"/>
        <v>-4.487209210754644</v>
      </c>
      <c r="K268" s="3">
        <f t="shared" si="195"/>
        <v>-3.625569793072207</v>
      </c>
      <c r="L268" s="3">
        <f t="shared" si="195"/>
        <v>-3.2058620323016416</v>
      </c>
      <c r="M268" s="3">
        <f t="shared" si="195"/>
        <v>-2.982526840344247</v>
      </c>
      <c r="N268" s="3">
        <f t="shared" si="195"/>
        <v>-2.743852149936975</v>
      </c>
      <c r="O268" s="3">
        <f t="shared" si="195"/>
        <v>-2.3324109413680354</v>
      </c>
      <c r="P268" s="3">
        <f t="shared" si="195"/>
        <v>-1.6393881727833146</v>
      </c>
      <c r="Q268" s="3">
        <f t="shared" si="195"/>
        <v>-0.5921153837236268</v>
      </c>
      <c r="R268" s="3">
        <f t="shared" si="195"/>
        <v>0.8530015084808104</v>
      </c>
      <c r="S268" s="3">
        <f t="shared" si="195"/>
        <v>2.7022004263796577</v>
      </c>
      <c r="T268" s="3">
        <f t="shared" si="195"/>
        <v>4.889938138170983</v>
      </c>
      <c r="U268" s="3">
        <f t="shared" si="195"/>
        <v>7.209705016531803</v>
      </c>
      <c r="V268" s="3">
        <f t="shared" si="195"/>
        <v>9.221770325214617</v>
      </c>
      <c r="W268" s="3">
        <f t="shared" si="195"/>
        <v>10.20858336524072</v>
      </c>
      <c r="X268" s="3">
        <f t="shared" si="195"/>
        <v>9.327445840119161</v>
      </c>
      <c r="Y268" s="3">
        <f t="shared" si="195"/>
        <v>6.070008414007858</v>
      </c>
      <c r="Z268" s="3">
        <f t="shared" si="195"/>
        <v>0.45401040576144447</v>
      </c>
    </row>
    <row r="269" ht="12.75">
      <c r="A269" s="3" t="s">
        <v>178</v>
      </c>
    </row>
    <row r="270" spans="1:26" ht="12.75">
      <c r="A270" s="3" t="s">
        <v>304</v>
      </c>
      <c r="B270" s="3">
        <f aca="true" t="shared" si="196" ref="B270:Z270">B261+B185</f>
        <v>-0.2767413118234814</v>
      </c>
      <c r="C270" s="3">
        <f t="shared" si="196"/>
        <v>-0.6955741268083316</v>
      </c>
      <c r="D270" s="3">
        <f t="shared" si="196"/>
        <v>-0.9514169134872374</v>
      </c>
      <c r="E270" s="3">
        <f t="shared" si="196"/>
        <v>-1.042989765070382</v>
      </c>
      <c r="F270" s="3">
        <f t="shared" si="196"/>
        <v>-1.0122408267760796</v>
      </c>
      <c r="G270" s="3">
        <f t="shared" si="196"/>
        <v>-0.9094479547580719</v>
      </c>
      <c r="H270" s="3">
        <f t="shared" si="196"/>
        <v>-0.773362498502872</v>
      </c>
      <c r="I270" s="3">
        <f t="shared" si="196"/>
        <v>-0.6273308452257153</v>
      </c>
      <c r="J270" s="3">
        <f t="shared" si="196"/>
        <v>-0.48265943492009833</v>
      </c>
      <c r="K270" s="3">
        <f t="shared" si="196"/>
        <v>-0.3428556880712203</v>
      </c>
      <c r="L270" s="3">
        <f t="shared" si="196"/>
        <v>-0.20664436421214133</v>
      </c>
      <c r="M270" s="3">
        <f t="shared" si="196"/>
        <v>-0.06988210141157047</v>
      </c>
      <c r="N270" s="3">
        <f t="shared" si="196"/>
        <v>0.07301263736716934</v>
      </c>
      <c r="O270" s="3">
        <f t="shared" si="196"/>
        <v>0.22768268073957276</v>
      </c>
      <c r="P270" s="3">
        <f t="shared" si="196"/>
        <v>0.39831150654747927</v>
      </c>
      <c r="Q270" s="3">
        <f t="shared" si="196"/>
        <v>0.5858291885266541</v>
      </c>
      <c r="R270" s="3">
        <f t="shared" si="196"/>
        <v>0.7856393419068152</v>
      </c>
      <c r="S270" s="3">
        <f t="shared" si="196"/>
        <v>0.9846280204908507</v>
      </c>
      <c r="T270" s="3">
        <f t="shared" si="196"/>
        <v>1.157607867372314</v>
      </c>
      <c r="U270" s="3">
        <f t="shared" si="196"/>
        <v>1.264782672454701</v>
      </c>
      <c r="V270" s="3">
        <f t="shared" si="196"/>
        <v>1.2546490389107334</v>
      </c>
      <c r="W270" s="3">
        <f t="shared" si="196"/>
        <v>1.0791622341348925</v>
      </c>
      <c r="X270" s="3">
        <f t="shared" si="196"/>
        <v>0.7235423112426699</v>
      </c>
      <c r="Y270" s="3">
        <f t="shared" si="196"/>
        <v>0.2356932775228745</v>
      </c>
      <c r="Z270" s="3">
        <f t="shared" si="196"/>
        <v>0.4030994791248663</v>
      </c>
    </row>
    <row r="271" spans="1:26" ht="12.75">
      <c r="A271" s="3" t="s">
        <v>305</v>
      </c>
      <c r="B271" s="3">
        <f aca="true" t="shared" si="197" ref="B271:Z271">B186+B262+$N$3</f>
        <v>27.600475801840897</v>
      </c>
      <c r="C271" s="3">
        <f t="shared" si="197"/>
        <v>29.5796074519262</v>
      </c>
      <c r="D271" s="3">
        <f t="shared" si="197"/>
        <v>31.56602087115402</v>
      </c>
      <c r="E271" s="3">
        <f t="shared" si="197"/>
        <v>33.15926512873274</v>
      </c>
      <c r="F271" s="3">
        <f t="shared" si="197"/>
        <v>33.96075139990231</v>
      </c>
      <c r="G271" s="3">
        <f t="shared" si="197"/>
        <v>33.7909300727804</v>
      </c>
      <c r="H271" s="3">
        <f t="shared" si="197"/>
        <v>32.78647109199174</v>
      </c>
      <c r="I271" s="3">
        <f t="shared" si="197"/>
        <v>31.27793500875366</v>
      </c>
      <c r="J271" s="3">
        <f t="shared" si="197"/>
        <v>29.596474560034274</v>
      </c>
      <c r="K271" s="3">
        <f t="shared" si="197"/>
        <v>27.969490999174017</v>
      </c>
      <c r="L271" s="3">
        <f t="shared" si="197"/>
        <v>26.51528914259827</v>
      </c>
      <c r="M271" s="3">
        <f t="shared" si="197"/>
        <v>25.27812767035494</v>
      </c>
      <c r="N271" s="3">
        <f t="shared" si="197"/>
        <v>24.26327425638079</v>
      </c>
      <c r="O271" s="3">
        <f t="shared" si="197"/>
        <v>23.46013666526842</v>
      </c>
      <c r="P271" s="3">
        <f t="shared" si="197"/>
        <v>22.85453891156475</v>
      </c>
      <c r="Q271" s="3">
        <f t="shared" si="197"/>
        <v>22.4339344181146</v>
      </c>
      <c r="R271" s="3">
        <f t="shared" si="197"/>
        <v>22.1887737445696</v>
      </c>
      <c r="S271" s="3">
        <f t="shared" si="197"/>
        <v>22.11241482581137</v>
      </c>
      <c r="T271" s="3">
        <f t="shared" si="197"/>
        <v>22.201687673316016</v>
      </c>
      <c r="U271" s="3">
        <f t="shared" si="197"/>
        <v>22.46032264780286</v>
      </c>
      <c r="V271" s="3">
        <f t="shared" si="197"/>
        <v>22.906677548380387</v>
      </c>
      <c r="W271" s="3">
        <f t="shared" si="197"/>
        <v>23.58309981498156</v>
      </c>
      <c r="X271" s="3">
        <f t="shared" si="197"/>
        <v>24.55602443508342</v>
      </c>
      <c r="Y271" s="3">
        <f t="shared" si="197"/>
        <v>25.891189736439646</v>
      </c>
      <c r="Z271" s="3">
        <f t="shared" si="197"/>
        <v>27.77214097844063</v>
      </c>
    </row>
    <row r="272" spans="1:26" ht="12.75">
      <c r="A272" s="3" t="s">
        <v>172</v>
      </c>
      <c r="B272" s="3">
        <f aca="true" t="shared" si="198" ref="B272:Z272">-B261*B27+B262*B26+B268+B187-B185*B34+B33*(B186+$N$3)</f>
        <v>23.408296690541526</v>
      </c>
      <c r="C272" s="3">
        <f t="shared" si="198"/>
        <v>18.82231854502852</v>
      </c>
      <c r="D272" s="3">
        <f t="shared" si="198"/>
        <v>13.569400586799098</v>
      </c>
      <c r="E272" s="3">
        <f t="shared" si="198"/>
        <v>8.229848073529007</v>
      </c>
      <c r="F272" s="3">
        <f t="shared" si="198"/>
        <v>2.9356837091884525</v>
      </c>
      <c r="G272" s="3">
        <f t="shared" si="198"/>
        <v>-2.3266988168261498</v>
      </c>
      <c r="H272" s="3">
        <f t="shared" si="198"/>
        <v>-7.473832351239154</v>
      </c>
      <c r="I272" s="3">
        <f t="shared" si="198"/>
        <v>-12.280508710674468</v>
      </c>
      <c r="J272" s="3">
        <f t="shared" si="198"/>
        <v>-16.449563318076407</v>
      </c>
      <c r="K272" s="3">
        <f t="shared" si="198"/>
        <v>-19.693621133388834</v>
      </c>
      <c r="L272" s="3">
        <f t="shared" si="198"/>
        <v>-21.786326817453187</v>
      </c>
      <c r="M272" s="3">
        <f t="shared" si="198"/>
        <v>-22.582106866003677</v>
      </c>
      <c r="N272" s="3">
        <f t="shared" si="198"/>
        <v>-22.01562640631776</v>
      </c>
      <c r="O272" s="3">
        <f t="shared" si="198"/>
        <v>-20.091105470327445</v>
      </c>
      <c r="P272" s="3">
        <f t="shared" si="198"/>
        <v>-16.86871668978241</v>
      </c>
      <c r="Q272" s="3">
        <f t="shared" si="198"/>
        <v>-12.453920765308943</v>
      </c>
      <c r="R272" s="3">
        <f t="shared" si="198"/>
        <v>-6.995889576178529</v>
      </c>
      <c r="S272" s="3">
        <f t="shared" si="198"/>
        <v>-0.7021371087204931</v>
      </c>
      <c r="T272" s="3">
        <f t="shared" si="198"/>
        <v>6.124046005543294</v>
      </c>
      <c r="U272" s="3">
        <f t="shared" si="198"/>
        <v>13.024058994619521</v>
      </c>
      <c r="V272" s="3">
        <f t="shared" si="198"/>
        <v>19.32677919925692</v>
      </c>
      <c r="W272" s="3">
        <f t="shared" si="198"/>
        <v>24.163506270038717</v>
      </c>
      <c r="X272" s="3">
        <f t="shared" si="198"/>
        <v>26.659230953551955</v>
      </c>
      <c r="Y272" s="3">
        <f t="shared" si="198"/>
        <v>26.323849650199296</v>
      </c>
      <c r="Z272" s="3">
        <f t="shared" si="198"/>
        <v>23.21765138420207</v>
      </c>
    </row>
    <row r="273" spans="1:26" ht="12.75">
      <c r="A273" s="3" t="s">
        <v>183</v>
      </c>
      <c r="B273" s="3">
        <f aca="true" t="shared" si="199" ref="B273:Z273">B272*B20</f>
        <v>23.408296690541526</v>
      </c>
      <c r="C273" s="3">
        <f t="shared" si="199"/>
        <v>18.82231854502852</v>
      </c>
      <c r="D273" s="3">
        <f t="shared" si="199"/>
        <v>13.569400586799098</v>
      </c>
      <c r="E273" s="3">
        <f t="shared" si="199"/>
        <v>8.229848073529007</v>
      </c>
      <c r="F273" s="3">
        <f t="shared" si="199"/>
        <v>2.9356837091884525</v>
      </c>
      <c r="G273" s="3">
        <f t="shared" si="199"/>
        <v>-2.3266988168261498</v>
      </c>
      <c r="H273" s="3">
        <f t="shared" si="199"/>
        <v>-7.473832351239154</v>
      </c>
      <c r="I273" s="3">
        <f t="shared" si="199"/>
        <v>-12.280508710674468</v>
      </c>
      <c r="J273" s="3">
        <f t="shared" si="199"/>
        <v>-16.449563318076407</v>
      </c>
      <c r="K273" s="3">
        <f t="shared" si="199"/>
        <v>-19.693621133388834</v>
      </c>
      <c r="L273" s="3">
        <f t="shared" si="199"/>
        <v>-21.786326817453187</v>
      </c>
      <c r="M273" s="3">
        <f t="shared" si="199"/>
        <v>-22.582106866003677</v>
      </c>
      <c r="N273" s="3">
        <f t="shared" si="199"/>
        <v>-22.01562640631776</v>
      </c>
      <c r="O273" s="3">
        <f t="shared" si="199"/>
        <v>-20.091105470327445</v>
      </c>
      <c r="P273" s="3">
        <f t="shared" si="199"/>
        <v>-16.86871668978241</v>
      </c>
      <c r="Q273" s="3">
        <f t="shared" si="199"/>
        <v>-12.453920765308943</v>
      </c>
      <c r="R273" s="3">
        <f t="shared" si="199"/>
        <v>-6.995889576178529</v>
      </c>
      <c r="S273" s="3">
        <f t="shared" si="199"/>
        <v>-0.7021371087204931</v>
      </c>
      <c r="T273" s="3">
        <f t="shared" si="199"/>
        <v>6.124046005543294</v>
      </c>
      <c r="U273" s="3">
        <f t="shared" si="199"/>
        <v>13.024058994619521</v>
      </c>
      <c r="V273" s="3">
        <f t="shared" si="199"/>
        <v>19.32677919925692</v>
      </c>
      <c r="W273" s="3">
        <f t="shared" si="199"/>
        <v>24.163506270038717</v>
      </c>
      <c r="X273" s="3">
        <f t="shared" si="199"/>
        <v>26.659230953551955</v>
      </c>
      <c r="Y273" s="3">
        <f t="shared" si="199"/>
        <v>26.323849650199296</v>
      </c>
      <c r="Z273" s="3">
        <f t="shared" si="199"/>
        <v>23.21765138420207</v>
      </c>
    </row>
    <row r="274" spans="1:26" ht="12.75">
      <c r="A274" s="3" t="s">
        <v>162</v>
      </c>
      <c r="B274" s="3">
        <f>B273-(B191+B199+B207+B215+B223+B181)</f>
        <v>-1.4921397450962104E-13</v>
      </c>
      <c r="C274" s="3">
        <f>C273-(C191+C199+C207+C215+C223+C181)</f>
        <v>2.1316282072803006E-13</v>
      </c>
      <c r="D274" s="3">
        <f>D273-(D191+D199+D207+D215+D223+D181)</f>
        <v>1.8474111129762605E-13</v>
      </c>
      <c r="E274" s="3">
        <f>E273-(E191+E199+E207+E215+E223+E181)</f>
        <v>-1.1191048088221578E-13</v>
      </c>
      <c r="F274" s="3">
        <f>F273-(F191+F199+F207+F215+F223+F181)</f>
        <v>1.0658141036401503E-14</v>
      </c>
      <c r="G274" s="3">
        <f>G273-(G191+G199+G207+G215+G223+G181)</f>
        <v>-2.589040093425865E-13</v>
      </c>
      <c r="H274" s="3">
        <f>H273-(H191+H199+H207+H215+H223+H181)</f>
        <v>-1.5720758028692217E-13</v>
      </c>
      <c r="I274" s="3">
        <f>I273-(I191+I199+I207+I215+I223+I181)</f>
        <v>2.3092638912203256E-14</v>
      </c>
      <c r="J274" s="3">
        <f>J273-(J191+J199+J207+J215+J223+J181)</f>
        <v>0</v>
      </c>
      <c r="K274" s="3">
        <f>K273-(K191+K199+K207+K215+K223+K181)</f>
        <v>-7.815970093361102E-14</v>
      </c>
      <c r="L274" s="3">
        <f>L273-(L191+L199+L207+L215+L223+L181)</f>
        <v>-5.684341886080802E-14</v>
      </c>
      <c r="M274" s="3">
        <f>M273-(M191+M199+M207+M215+M223+M181)</f>
        <v>0</v>
      </c>
      <c r="N274" s="3">
        <f>N273-(N191+N199+N207+N215+N223+N181)</f>
        <v>0</v>
      </c>
      <c r="O274" s="3">
        <f>O273-(O191+O199+O207+O215+O223+O181)</f>
        <v>-3.552713678800501E-14</v>
      </c>
      <c r="P274" s="3">
        <f>P273-(P191+P199+P207+P215+P223+P181)</f>
        <v>0</v>
      </c>
      <c r="Q274" s="3">
        <f>Q273-(Q191+Q199+Q207+Q215+Q223+Q181)</f>
        <v>0</v>
      </c>
      <c r="R274" s="3">
        <f>R273-(R191+R199+R207+R215+R223+R181)</f>
        <v>0</v>
      </c>
      <c r="S274" s="3">
        <f>S273-(S191+S199+S207+S215+S223+S181)</f>
        <v>0</v>
      </c>
      <c r="T274" s="3">
        <f>T273-(T191+T199+T207+T215+T223+T181)</f>
        <v>0</v>
      </c>
      <c r="U274" s="3">
        <f>U273-(U191+U199+U207+U215+U223+U181)</f>
        <v>0</v>
      </c>
      <c r="V274" s="3">
        <f>V273-(V191+V199+V207+V215+V223+V181)</f>
        <v>0</v>
      </c>
      <c r="W274" s="3">
        <f>W273-(W191+W199+W207+W215+W223+W181)</f>
        <v>0</v>
      </c>
      <c r="X274" s="3">
        <f>X273-(X191+X199+X207+X215+X223+X181)</f>
        <v>3.552713678800501E-14</v>
      </c>
      <c r="Y274" s="3">
        <f>Y273-(Y191+Y199+Y207+Y215+Y223+Y181)</f>
        <v>0</v>
      </c>
      <c r="Z274" s="3">
        <f>Z273-(Z191+Z199+Z207+Z215+Z223+Z181)</f>
        <v>-1.5276668818842154E-13</v>
      </c>
    </row>
    <row r="276" spans="1:26" ht="12.75">
      <c r="A276" s="3" t="s">
        <v>201</v>
      </c>
      <c r="B276" s="3">
        <f>(B191+B199+B207+B215+B223+B181)/B20</f>
        <v>23.408296690541675</v>
      </c>
      <c r="C276" s="3">
        <f>(C191+C199+C207+C215+C223+C181)/C20</f>
        <v>18.822318545028306</v>
      </c>
      <c r="D276" s="3">
        <f>(D191+D199+D207+D215+D223+D181)/D20</f>
        <v>13.569400586798913</v>
      </c>
      <c r="E276" s="3">
        <f>(E191+E199+E207+E215+E223+E181)/E20</f>
        <v>8.22984807352912</v>
      </c>
      <c r="F276" s="3">
        <f>(F191+F199+F207+F215+F223+F181)/F20</f>
        <v>2.935683709188442</v>
      </c>
      <c r="G276" s="3">
        <f>(G191+G199+G207+G215+G223+G181)/G20</f>
        <v>-2.326698816825891</v>
      </c>
      <c r="H276" s="3">
        <f>(H191+H199+H207+H215+H223+H181)/H20</f>
        <v>-7.473832351238997</v>
      </c>
      <c r="I276" s="3">
        <f>(I191+I199+I207+I215+I223+I181)/I20</f>
        <v>-12.280508710674491</v>
      </c>
      <c r="J276" s="3">
        <f>(J191+J199+J207+J215+J223+J181)/J20</f>
        <v>-16.44956331807642</v>
      </c>
      <c r="K276" s="3">
        <f>(K191+K199+K207+K215+K223+K181)/K20</f>
        <v>-19.693621133388756</v>
      </c>
      <c r="L276" s="3">
        <f>(L191+L199+L207+L215+L223+L181)/L20</f>
        <v>-21.78632681745313</v>
      </c>
      <c r="M276" s="3">
        <f>(M191+M199+M207+M215+M223+M181)/M20</f>
        <v>-22.582106866003702</v>
      </c>
      <c r="N276" s="3">
        <f>(N191+N199+N207+N215+N223+N181)/N20</f>
        <v>-22.015626406317786</v>
      </c>
      <c r="O276" s="3">
        <f>(O191+O199+O207+O215+O223+O181)/O20</f>
        <v>-20.09110547032741</v>
      </c>
      <c r="P276" s="3">
        <f>(P191+P199+P207+P215+P223+P181)/P20</f>
        <v>-16.868716689782396</v>
      </c>
      <c r="Q276" s="3">
        <f>(Q191+Q199+Q207+Q215+Q223+Q181)/Q20</f>
        <v>-12.45392076530895</v>
      </c>
      <c r="R276" s="3">
        <f>(R191+R199+R207+R215+R223+R181)/R20</f>
        <v>-6.995889576178523</v>
      </c>
      <c r="S276" s="3">
        <f>(S191+S199+S207+S215+S223+S181)/S20</f>
        <v>-0.7021371087204937</v>
      </c>
      <c r="T276" s="3">
        <f>(T191+T199+T207+T215+T223+T181)/T20</f>
        <v>6.1240460055432955</v>
      </c>
      <c r="U276" s="3">
        <f>(U191+U199+U207+U215+U223+U181)/U20</f>
        <v>13.024058994619528</v>
      </c>
      <c r="V276" s="3">
        <f>(V191+V199+V207+V215+V223+V181)/V20</f>
        <v>19.326779199256915</v>
      </c>
      <c r="W276" s="3">
        <f>(W191+W199+W207+W215+W223+W181)/W20</f>
        <v>24.1635062700387</v>
      </c>
      <c r="X276" s="3">
        <f>(X191+X199+X207+X215+X223+X181)/X20</f>
        <v>26.65923095355192</v>
      </c>
      <c r="Y276" s="3">
        <f>(Y191+Y199+Y207+Y215+Y223+Y181)/Y20</f>
        <v>26.323849650199307</v>
      </c>
      <c r="Z276" s="3">
        <f>(Z191+Z199+Z207+Z215+Z223+Z181)/Z20</f>
        <v>23.217651384202224</v>
      </c>
    </row>
    <row r="278" ht="12.75">
      <c r="A278" s="3" t="s">
        <v>211</v>
      </c>
    </row>
    <row r="279" spans="1:26" ht="12.75">
      <c r="A279" s="3" t="s">
        <v>32</v>
      </c>
      <c r="B279" s="3">
        <f>$D$10+($F$5-$D$10)*COS(B84-$B$84)-($H$5-$D$11)*SIN(B84-$B$84)</f>
        <v>4</v>
      </c>
      <c r="C279" s="3">
        <f>$D$10+($F$5-$D$10)*COS(C84-$B$84)-($H$5-$D$11)*SIN(C84-$B$84)</f>
        <v>4.114901955326093</v>
      </c>
      <c r="D279" s="3">
        <f>$D$10+($F$5-$D$10)*COS(D84-$B$84)-($H$5-$D$11)*SIN(D84-$B$84)</f>
        <v>4.210939974919874</v>
      </c>
      <c r="E279" s="3">
        <f>$D$10+($F$5-$D$10)*COS(E84-$B$84)-($H$5-$D$11)*SIN(E84-$B$84)</f>
        <v>4.275190003244262</v>
      </c>
      <c r="F279" s="3">
        <f>$D$10+($F$5-$D$10)*COS(F84-$B$84)-($H$5-$D$11)*SIN(F84-$B$84)</f>
        <v>4.30043380461953</v>
      </c>
      <c r="G279" s="3">
        <f>$D$10+($F$5-$D$10)*COS(G84-$B$84)-($H$5-$D$11)*SIN(G84-$B$84)</f>
        <v>4.286142586486721</v>
      </c>
      <c r="H279" s="3">
        <f>$D$10+($F$5-$D$10)*COS(H84-$B$84)-($H$5-$D$11)*SIN(H84-$B$84)</f>
        <v>4.237364542248162</v>
      </c>
      <c r="I279" s="3">
        <f>$D$10+($F$5-$D$10)*COS(I84-$B$84)-($H$5-$D$11)*SIN(I84-$B$84)</f>
        <v>4.162597625658698</v>
      </c>
      <c r="J279" s="3">
        <f>$D$10+($F$5-$D$10)*COS(J84-$B$84)-($H$5-$D$11)*SIN(J84-$B$84)</f>
        <v>4.0716329357207135</v>
      </c>
      <c r="K279" s="3">
        <f>$D$10+($F$5-$D$10)*COS(K84-$B$84)-($H$5-$D$11)*SIN(K84-$B$84)</f>
        <v>3.9738827723378543</v>
      </c>
      <c r="L279" s="3">
        <f>$D$10+($F$5-$D$10)*COS(L84-$B$84)-($H$5-$D$11)*SIN(L84-$B$84)</f>
        <v>3.8773245970646006</v>
      </c>
      <c r="M279" s="3">
        <f>$D$10+($F$5-$D$10)*COS(M84-$B$84)-($H$5-$D$11)*SIN(M84-$B$84)</f>
        <v>3.7880014923515657</v>
      </c>
      <c r="N279" s="3">
        <f>$D$10+($F$5-$D$10)*COS(N84-$B$84)-($H$5-$D$11)*SIN(N84-$B$84)</f>
        <v>3.7099567720252744</v>
      </c>
      <c r="O279" s="3">
        <f>$D$10+($F$5-$D$10)*COS(O84-$B$84)-($H$5-$D$11)*SIN(O84-$B$84)</f>
        <v>3.645473856513682</v>
      </c>
      <c r="P279" s="3">
        <f>$D$10+($F$5-$D$10)*COS(P84-$B$84)-($H$5-$D$11)*SIN(P84-$B$84)</f>
        <v>3.595506082777007</v>
      </c>
      <c r="Q279" s="3">
        <f>$D$10+($F$5-$D$10)*COS(Q84-$B$84)-($H$5-$D$11)*SIN(Q84-$B$84)</f>
        <v>3.5602018309256365</v>
      </c>
      <c r="R279" s="3">
        <f>$D$10+($F$5-$D$10)*COS(R84-$B$84)-($H$5-$D$11)*SIN(R84-$B$84)</f>
        <v>3.5394519042569677</v>
      </c>
      <c r="S279" s="3">
        <f>$D$10+($F$5-$D$10)*COS(S84-$B$84)-($H$5-$D$11)*SIN(S84-$B$84)</f>
        <v>3.533399902601209</v>
      </c>
      <c r="T279" s="3">
        <f>$D$10+($F$5-$D$10)*COS(T84-$B$84)-($H$5-$D$11)*SIN(T84-$B$84)</f>
        <v>3.5428494519927045</v>
      </c>
      <c r="U279" s="3">
        <f>$D$10+($F$5-$D$10)*COS(U84-$B$84)-($H$5-$D$11)*SIN(U84-$B$84)</f>
        <v>3.5694612015791334</v>
      </c>
      <c r="V279" s="3">
        <f>$D$10+($F$5-$D$10)*COS(V84-$B$84)-($H$5-$D$11)*SIN(V84-$B$84)</f>
        <v>3.615558464634532</v>
      </c>
      <c r="W279" s="3">
        <f>$D$10+($F$5-$D$10)*COS(W84-$B$84)-($H$5-$D$11)*SIN(W84-$B$84)</f>
        <v>3.6833033397180186</v>
      </c>
      <c r="X279" s="3">
        <f>$D$10+($F$5-$D$10)*COS(X84-$B$84)-($H$5-$D$11)*SIN(X84-$B$84)</f>
        <v>3.7731054353894375</v>
      </c>
      <c r="Y279" s="3">
        <f>$D$10+($F$5-$D$10)*COS(Y84-$B$84)-($H$5-$D$11)*SIN(Y84-$B$84)</f>
        <v>3.881567399385087</v>
      </c>
      <c r="Z279" s="3">
        <f>$D$10+($F$5-$D$10)*COS(Z84-$B$84)-($H$5-$D$11)*SIN(Z84-$B$84)</f>
        <v>4</v>
      </c>
    </row>
    <row r="280" spans="1:26" ht="12.75">
      <c r="A280" s="3" t="s">
        <v>33</v>
      </c>
      <c r="B280" s="3">
        <f>$D$11+($F$5-$D$10)*SIN(B84-$B$84)+($H$5-$D$11)*COS(B84-$B$84)</f>
        <v>0.5</v>
      </c>
      <c r="C280" s="3">
        <f>$D$11+($F$5-$D$10)*SIN(C84-$B$84)+($H$5-$D$11)*COS(C84-$B$84)</f>
        <v>0.6750725566367324</v>
      </c>
      <c r="D280" s="3">
        <f>$D$11+($F$5-$D$10)*SIN(D84-$B$84)+($H$5-$D$11)*COS(D84-$B$84)</f>
        <v>0.8094526382090517</v>
      </c>
      <c r="E280" s="3">
        <f>$D$11+($F$5-$D$10)*SIN(E84-$B$84)+($H$5-$D$11)*COS(E84-$B$84)</f>
        <v>0.8940957980116209</v>
      </c>
      <c r="F280" s="3">
        <f>$D$11+($F$5-$D$10)*SIN(F84-$B$84)+($H$5-$D$11)*COS(F84-$B$84)</f>
        <v>0.9262962881427568</v>
      </c>
      <c r="G280" s="3">
        <f>$D$11+($F$5-$D$10)*SIN(G84-$B$84)+($H$5-$D$11)*COS(G84-$B$84)</f>
        <v>0.908137395669685</v>
      </c>
      <c r="H280" s="3">
        <f>$D$11+($F$5-$D$10)*SIN(H84-$B$84)+($H$5-$D$11)*COS(H84-$B$84)</f>
        <v>0.8447450522091813</v>
      </c>
      <c r="I280" s="3">
        <f>$D$11+($F$5-$D$10)*SIN(I84-$B$84)+($H$5-$D$11)*COS(I84-$B$84)</f>
        <v>0.7430535936069034</v>
      </c>
      <c r="J280" s="3">
        <f>$D$11+($F$5-$D$10)*SIN(J84-$B$84)+($H$5-$D$11)*COS(J84-$B$84)</f>
        <v>0.6111170422418333</v>
      </c>
      <c r="K280" s="3">
        <f>$D$11+($F$5-$D$10)*SIN(K84-$B$84)+($H$5-$D$11)*COS(K84-$B$84)</f>
        <v>0.45771846823880136</v>
      </c>
      <c r="L280" s="3">
        <f>$D$11+($F$5-$D$10)*SIN(L84-$B$84)+($H$5-$D$11)*COS(L84-$B$84)</f>
        <v>0.29206184952139624</v>
      </c>
      <c r="M280" s="3">
        <f>$D$11+($F$5-$D$10)*SIN(M84-$B$84)+($H$5-$D$11)*COS(M84-$B$84)</f>
        <v>0.12345675057613592</v>
      </c>
      <c r="N280" s="3">
        <f>$D$11+($F$5-$D$10)*SIN(N84-$B$84)+($H$5-$D$11)*COS(N84-$B$84)</f>
        <v>-0.03899793419073605</v>
      </c>
      <c r="O280" s="3">
        <f>$D$11+($F$5-$D$10)*SIN(O84-$B$84)+($H$5-$D$11)*COS(O84-$B$84)</f>
        <v>-0.18668754328048198</v>
      </c>
      <c r="P280" s="3">
        <f>$D$11+($F$5-$D$10)*SIN(P84-$B$84)+($H$5-$D$11)*COS(P84-$B$84)</f>
        <v>-0.31167736106345556</v>
      </c>
      <c r="Q280" s="3">
        <f>$D$11+($F$5-$D$10)*SIN(Q84-$B$84)+($H$5-$D$11)*COS(Q84-$B$84)</f>
        <v>-0.40682950759062475</v>
      </c>
      <c r="R280" s="3">
        <f>$D$11+($F$5-$D$10)*SIN(R84-$B$84)+($H$5-$D$11)*COS(R84-$B$84)</f>
        <v>-0.465884396284554</v>
      </c>
      <c r="S280" s="3">
        <f>$D$11+($F$5-$D$10)*SIN(S84-$B$84)+($H$5-$D$11)*COS(S84-$B$84)</f>
        <v>-0.48359518270446245</v>
      </c>
      <c r="T280" s="3">
        <f>$D$11+($F$5-$D$10)*SIN(T84-$B$84)+($H$5-$D$11)*COS(T84-$B$84)</f>
        <v>-0.4560411299525273</v>
      </c>
      <c r="U280" s="3">
        <f>$D$11+($F$5-$D$10)*SIN(U84-$B$84)+($H$5-$D$11)*COS(U84-$B$84)</f>
        <v>-0.38125790945951543</v>
      </c>
      <c r="V280" s="3">
        <f>$D$11+($F$5-$D$10)*SIN(V84-$B$84)+($H$5-$D$11)*COS(V84-$B$84)</f>
        <v>-0.26026656554456595</v>
      </c>
      <c r="W280" s="3">
        <f>$D$11+($F$5-$D$10)*SIN(W84-$B$84)+($H$5-$D$11)*COS(W84-$B$84)</f>
        <v>-0.09838754129281435</v>
      </c>
      <c r="X280" s="3">
        <f>$D$11+($F$5-$D$10)*SIN(X84-$B$84)+($H$5-$D$11)*COS(X84-$B$84)</f>
        <v>0.09364809355958492</v>
      </c>
      <c r="Y280" s="3">
        <f>$D$11+($F$5-$D$10)*SIN(Y84-$B$84)+($H$5-$D$11)*COS(Y84-$B$84)</f>
        <v>0.29967669775390116</v>
      </c>
      <c r="Z280" s="3">
        <f>$D$11+($F$5-$D$10)*SIN(Z84-$B$84)+($H$5-$D$11)*COS(Z84-$B$84)</f>
        <v>0.5</v>
      </c>
    </row>
    <row r="281" spans="1:26" ht="12.75">
      <c r="A281" s="3" t="s">
        <v>78</v>
      </c>
      <c r="B281" s="3">
        <f>-B106*(B280-$D$11)</f>
        <v>0.4553321154179976</v>
      </c>
      <c r="C281" s="3">
        <f>-C106*(C280-$D$11)</f>
        <v>0.41239906213973926</v>
      </c>
      <c r="D281" s="3">
        <f>-D106*(D280-$D$11)</f>
        <v>0.3128261294378505</v>
      </c>
      <c r="E281" s="3">
        <f>-E106*(E280-$D$11)</f>
        <v>0.17335361151876602</v>
      </c>
      <c r="F281" s="3">
        <f>-F106*(F280-$D$11)</f>
        <v>0.019240534291201733</v>
      </c>
      <c r="G281" s="3">
        <f>-G106*(G280-$D$11)</f>
        <v>-0.12505875756143858</v>
      </c>
      <c r="H281" s="3">
        <f>-H106*(H280-$D$11)</f>
        <v>-0.24202637032894922</v>
      </c>
      <c r="I281" s="3">
        <f>-I106*(I280-$D$11)</f>
        <v>-0.3228102892739949</v>
      </c>
      <c r="J281" s="3">
        <f>-J106*(J280-$D$11)</f>
        <v>-0.36605019569886155</v>
      </c>
      <c r="K281" s="3">
        <f>-K106*(K280-$D$11)</f>
        <v>-0.37559682018995555</v>
      </c>
      <c r="L281" s="3">
        <f>-L106*(L280-$D$11)</f>
        <v>-0.35820319028195335</v>
      </c>
      <c r="M281" s="3">
        <f>-M106*(M280-$D$11)</f>
        <v>-0.321617340622475</v>
      </c>
      <c r="N281" s="3">
        <f>-N106*(N280-$D$11)</f>
        <v>-0.27317495916229373</v>
      </c>
      <c r="O281" s="3">
        <f>-O106*(O280-$D$11)</f>
        <v>-0.21886540037751337</v>
      </c>
      <c r="P281" s="3">
        <f>-P106*(P280-$D$11)</f>
        <v>-0.1628011663347189</v>
      </c>
      <c r="Q281" s="3">
        <f>-Q106*(Q280-$D$11)</f>
        <v>-0.10700600619337533</v>
      </c>
      <c r="R281" s="3">
        <f>-R106*(R280-$D$11)</f>
        <v>-0.05144717495061916</v>
      </c>
      <c r="S281" s="3">
        <f>-S106*(S280-$D$11)</f>
        <v>0.0057107059803259705</v>
      </c>
      <c r="T281" s="3">
        <f>-T106*(T280-$D$11)</f>
        <v>0.06754573169734561</v>
      </c>
      <c r="U281" s="3">
        <f>-U106*(U280-$D$11)</f>
        <v>0.13728275376259425</v>
      </c>
      <c r="V281" s="3">
        <f>-V106*(V280-$D$11)</f>
        <v>0.2163542617625648</v>
      </c>
      <c r="W281" s="3">
        <f>-W106*(W280-$D$11)</f>
        <v>0.30157981727074645</v>
      </c>
      <c r="X281" s="3">
        <f>-X106*(X280-$D$11)</f>
        <v>0.38240428843520224</v>
      </c>
      <c r="Y281" s="3">
        <f>-Y106*(Y280-$D$11)</f>
        <v>0.44062865926181427</v>
      </c>
      <c r="Z281" s="3">
        <f>-Z106*(Z280-$D$11)</f>
        <v>0.4553321154179976</v>
      </c>
    </row>
    <row r="282" spans="1:26" ht="12.75">
      <c r="A282" s="3" t="s">
        <v>77</v>
      </c>
      <c r="B282" s="3">
        <f>B106*(B279-$D$10)</f>
        <v>0.7285313846687962</v>
      </c>
      <c r="C282" s="3">
        <f>C106*(C279-$D$10)</f>
        <v>0.5989410589890142</v>
      </c>
      <c r="D282" s="3">
        <f>D106*(D279-$D$10)</f>
        <v>0.4219031727863927</v>
      </c>
      <c r="E282" s="3">
        <f>E106*(E279-$D$10)</f>
        <v>0.22311260933464702</v>
      </c>
      <c r="F282" s="3">
        <f>F106*(F279-$D$10)</f>
        <v>0.02432481992107702</v>
      </c>
      <c r="G282" s="3">
        <f>G106*(G279-$D$10)</f>
        <v>-0.15970717015842884</v>
      </c>
      <c r="H282" s="3">
        <f>H106*(H279-$D$10)</f>
        <v>-0.32011902156345456</v>
      </c>
      <c r="I282" s="3">
        <f>I106*(I279-$D$10)</f>
        <v>-0.4515963426339644</v>
      </c>
      <c r="J282" s="3">
        <f>J106*(J279-$D$10)</f>
        <v>-0.5507143147523503</v>
      </c>
      <c r="K282" s="3">
        <f>K106*(K279-$D$10)</f>
        <v>-0.61528480497831</v>
      </c>
      <c r="L282" s="3">
        <f>L106*(L279-$D$10)</f>
        <v>-0.6442912882725036</v>
      </c>
      <c r="M282" s="3">
        <f>M106*(M279-$D$10)</f>
        <v>-0.6379464796578406</v>
      </c>
      <c r="N282" s="3">
        <f>N106*(N279-$D$10)</f>
        <v>-0.5976191479037728</v>
      </c>
      <c r="O282" s="3">
        <f>O106*(O279-$D$10)</f>
        <v>-0.5255879119546026</v>
      </c>
      <c r="P282" s="3">
        <f>P106*(P279-$D$10)</f>
        <v>-0.42471547220959144</v>
      </c>
      <c r="Q282" s="3">
        <f>Q106*(Q279-$D$10)</f>
        <v>-0.29820102282890615</v>
      </c>
      <c r="R282" s="3">
        <f>R106*(R279-$D$10)</f>
        <v>-0.14958624871656562</v>
      </c>
      <c r="S282" s="3">
        <f>S106*(S279-$D$10)</f>
        <v>0.01682099634412372</v>
      </c>
      <c r="T282" s="3">
        <f>T106*(T279-$D$10)</f>
        <v>0.19499320926931224</v>
      </c>
      <c r="U282" s="3">
        <f>U106*(U279-$D$10)</f>
        <v>0.3757464332666774</v>
      </c>
      <c r="V282" s="3">
        <f>V106*(V279-$D$10)</f>
        <v>0.5452516993915494</v>
      </c>
      <c r="W282" s="3">
        <f>W106*(W279-$D$10)</f>
        <v>0.6845919546121041</v>
      </c>
      <c r="X282" s="3">
        <f>X106*(X279-$D$10)</f>
        <v>0.772041210384301</v>
      </c>
      <c r="Y282" s="3">
        <f>Y106*(Y279-$D$10)</f>
        <v>0.7891106766622963</v>
      </c>
      <c r="Z282" s="3">
        <f>Z106*(Z279-$D$10)</f>
        <v>0.7285313846687962</v>
      </c>
    </row>
    <row r="283" spans="1:26" ht="12.75">
      <c r="A283" s="3" t="s">
        <v>76</v>
      </c>
      <c r="B283" s="3">
        <f>-B106*B282-B107*(B280-$D$11)</f>
        <v>-0.049049446179220746</v>
      </c>
      <c r="C283" s="3">
        <f>-C106*C282-C107*(C280-$D$11)</f>
        <v>-0.2783410927015246</v>
      </c>
      <c r="D283" s="3">
        <f>-D106*D282-D107*(D280-$D$11)</f>
        <v>-0.47115714424364424</v>
      </c>
      <c r="E283" s="3">
        <f>-E106*E282-E107*(E280-$D$11)</f>
        <v>-0.5776065659688807</v>
      </c>
      <c r="F283" s="3">
        <f>-F106*F282-F107*(F280-$D$11)</f>
        <v>-0.583764880807773</v>
      </c>
      <c r="G283" s="3">
        <f>-G106*G282-G107*(G280-$D$11)</f>
        <v>-0.5073560911180848</v>
      </c>
      <c r="H283" s="3">
        <f>-H106*H282-H107*(H280-$D$11)</f>
        <v>-0.3806676643236501</v>
      </c>
      <c r="I283" s="3">
        <f>-I106*I282-I107*(I280-$D$11)</f>
        <v>-0.2357646325155079</v>
      </c>
      <c r="J283" s="3">
        <f>-J106*J282-J107*(J280-$D$11)</f>
        <v>-0.0971656968074626</v>
      </c>
      <c r="K283" s="3">
        <f>-K106*K282-K107*(K280-$D$11)</f>
        <v>0.01981373025009925</v>
      </c>
      <c r="L283" s="3">
        <f>-L106*L282-L107*(L280-$D$11)</f>
        <v>0.10804200902989336</v>
      </c>
      <c r="M283" s="3">
        <f>-M106*M282-M107*(M280-$D$11)</f>
        <v>0.16672445599610936</v>
      </c>
      <c r="N283" s="3">
        <f>-N106*N282-N107*(N280-$D$11)</f>
        <v>0.19950216851060948</v>
      </c>
      <c r="O283" s="3">
        <f>-O106*O282-O107*(O280-$D$11)</f>
        <v>0.21276144942745223</v>
      </c>
      <c r="P283" s="3">
        <f>-P106*P282-P107*(P280-$D$11)</f>
        <v>0.21425173957166715</v>
      </c>
      <c r="Q283" s="3">
        <f>-Q106*Q282-Q107*(Q280-$D$11)</f>
        <v>0.21202820606065836</v>
      </c>
      <c r="R283" s="3">
        <f>-R106*R282-R107*(R280-$D$11)</f>
        <v>0.2136119401885933</v>
      </c>
      <c r="S283" s="3">
        <f>-S106*S282-S107*(S280-$D$11)</f>
        <v>0.22506819081294746</v>
      </c>
      <c r="T283" s="3">
        <f>-T106*T282-T107*(T280-$D$11)</f>
        <v>0.24949153110641353</v>
      </c>
      <c r="U283" s="3">
        <f>-U106*U282-U107*(U280-$D$11)</f>
        <v>0.2843588494861951</v>
      </c>
      <c r="V283" s="3">
        <f>-V106*V282-V107*(V280-$D$11)</f>
        <v>0.31787758877075245</v>
      </c>
      <c r="W283" s="3">
        <f>-W106*W282-W107*(W280-$D$11)</f>
        <v>0.32652631897430107</v>
      </c>
      <c r="X283" s="3">
        <f>-X106*X282-X107*(X280-$D$11)</f>
        <v>0.27902788968289427</v>
      </c>
      <c r="Y283" s="3">
        <f>-Y106*Y282-Y107*(Y280-$D$11)</f>
        <v>0.15178714679716276</v>
      </c>
      <c r="Z283" s="3">
        <f>-Z106*Z282-Z107*(Z280-$D$11)</f>
        <v>-0.049049446179220635</v>
      </c>
    </row>
    <row r="284" spans="1:26" ht="12.75">
      <c r="A284" s="3" t="s">
        <v>75</v>
      </c>
      <c r="B284" s="3">
        <f>B106*B281+B107*(B279-$D$10)</f>
        <v>-0.37371323939813805</v>
      </c>
      <c r="C284" s="3">
        <f>C106*C281+C107*(C279-$D$10)</f>
        <v>-0.6019222953818254</v>
      </c>
      <c r="D284" s="3">
        <f>D106*D281+D107*(D279-$D$10)</f>
        <v>-0.733632290937886</v>
      </c>
      <c r="E284" s="3">
        <f>E106*E281+E107*(E279-$D$10)</f>
        <v>-0.7709853363238234</v>
      </c>
      <c r="F284" s="3">
        <f>F106*F281+F107*(F279-$D$10)</f>
        <v>-0.7383526824900054</v>
      </c>
      <c r="G284" s="3">
        <f>G106*G281+G107*(G279-$D$10)</f>
        <v>-0.662071281845149</v>
      </c>
      <c r="H284" s="3">
        <f>H106*H281+H107*(H279-$D$10)</f>
        <v>-0.5601087528275012</v>
      </c>
      <c r="I284" s="3">
        <f>I106*I281+I107*(I279-$D$10)</f>
        <v>-0.44216033655668324</v>
      </c>
      <c r="J284" s="3">
        <f>J106*J281+J107*(J279-$D$10)</f>
        <v>-0.31365178661518506</v>
      </c>
      <c r="K284" s="3">
        <f>K106*K281+K107*(K279-$D$10)</f>
        <v>-0.17897735951223176</v>
      </c>
      <c r="L284" s="3">
        <f>L106*L281+L107*(L279-$D$10)</f>
        <v>-0.042755677200075975</v>
      </c>
      <c r="M284" s="3">
        <f>M106*M281+M107*(M279-$D$10)</f>
        <v>0.09033842346690504</v>
      </c>
      <c r="N284" s="3">
        <f>N106*N281+N107*(N279-$D$10)</f>
        <v>0.2162668413894014</v>
      </c>
      <c r="O284" s="3">
        <f>O106*O281+O107*(O279-$D$10)</f>
        <v>0.3321714219469692</v>
      </c>
      <c r="P284" s="3">
        <f>P106*P281+P107*(P279-$D$10)</f>
        <v>0.43639942663316006</v>
      </c>
      <c r="Q284" s="3">
        <f>Q106*Q281+Q107*(Q279-$D$10)</f>
        <v>0.5278708774041699</v>
      </c>
      <c r="R284" s="3">
        <f>R106*R281+R107*(R279-$D$10)</f>
        <v>0.6047806783098227</v>
      </c>
      <c r="S284" s="3">
        <f>S106*S281+S107*(S279-$D$10)</f>
        <v>0.6627346691749628</v>
      </c>
      <c r="T284" s="3">
        <f>T106*T281+T107*(T279-$D$10)</f>
        <v>0.6926586956487851</v>
      </c>
      <c r="U284" s="3">
        <f>U106*U281+U107*(U279-$D$10)</f>
        <v>0.6794355846782312</v>
      </c>
      <c r="V284" s="3">
        <f>V106*V281+V107*(V279-$D$10)</f>
        <v>0.6033149103814623</v>
      </c>
      <c r="W284" s="3">
        <f>W106*W281+W107*(W279-$D$10)</f>
        <v>0.4469357235299464</v>
      </c>
      <c r="X284" s="3">
        <f>X106*X281+X107*(X279-$D$10)</f>
        <v>0.2087938279956458</v>
      </c>
      <c r="Y284" s="3">
        <f>Y106*Y281+Y107*(Y279-$D$10)</f>
        <v>-0.08337004147095631</v>
      </c>
      <c r="Z284" s="3">
        <f>Z106*Z281+Z107*(Z279-$D$10)</f>
        <v>-0.3737132393981379</v>
      </c>
    </row>
    <row r="286" ht="12.75">
      <c r="A286" s="3" t="s">
        <v>256</v>
      </c>
    </row>
    <row r="287" ht="12.75">
      <c r="A287" s="3" t="s">
        <v>257</v>
      </c>
    </row>
    <row r="288" spans="1:26" ht="12.75">
      <c r="A288" s="3" t="s">
        <v>258</v>
      </c>
      <c r="B288" s="3">
        <f>B229/$H$10*SIN(B84)</f>
        <v>0.0013583676920389171</v>
      </c>
      <c r="C288" s="3">
        <f>C229/$H$10*SIN(C84)</f>
        <v>0.0026305186431951053</v>
      </c>
      <c r="D288" s="3">
        <f>D229/$H$10*SIN(D84)</f>
        <v>0.0035395877809211765</v>
      </c>
      <c r="E288" s="3">
        <f>E229/$H$10*SIN(E84)</f>
        <v>0.003943966930396235</v>
      </c>
      <c r="F288" s="3">
        <f>F229/$H$10*SIN(F84)</f>
        <v>0.0038629042260989186</v>
      </c>
      <c r="G288" s="3">
        <f>G229/$H$10*SIN(G84)</f>
        <v>0.0034186526367907494</v>
      </c>
      <c r="H288" s="3">
        <f>H229/$H$10*SIN(H84)</f>
        <v>0.002759396411277047</v>
      </c>
      <c r="I288" s="3">
        <f>I229/$H$10*SIN(I84)</f>
        <v>0.0020108097725471327</v>
      </c>
      <c r="J288" s="3">
        <f>J229/$H$10*SIN(J84)</f>
        <v>0.0012606817138814566</v>
      </c>
      <c r="K288" s="3">
        <f>K229/$H$10*SIN(K84)</f>
        <v>0.0005619555474489152</v>
      </c>
      <c r="L288" s="3">
        <f>L229/$H$10*SIN(L84)</f>
        <v>-5.868919784086052E-05</v>
      </c>
      <c r="M288" s="3">
        <f>M229/$H$10*SIN(M84)</f>
        <v>-0.0005927388211135858</v>
      </c>
      <c r="N288" s="3">
        <f>N229/$H$10*SIN(N84)</f>
        <v>-0.0010436587186956475</v>
      </c>
      <c r="O288" s="3">
        <f>O229/$H$10*SIN(O84)</f>
        <v>-0.0014222080029179785</v>
      </c>
      <c r="P288" s="3">
        <f>P229/$H$10*SIN(P84)</f>
        <v>-0.0017424756123898117</v>
      </c>
      <c r="Q288" s="3">
        <f>Q229/$H$10*SIN(Q84)</f>
        <v>-0.002017930062552416</v>
      </c>
      <c r="R288" s="3">
        <f>R229/$H$10*SIN(R84)</f>
        <v>-0.002256815329452229</v>
      </c>
      <c r="S288" s="3">
        <f>S229/$H$10*SIN(S84)</f>
        <v>-0.0024561924436250072</v>
      </c>
      <c r="T288" s="3">
        <f>T229/$H$10*SIN(T84)</f>
        <v>-0.002594197383850423</v>
      </c>
      <c r="U288" s="3">
        <f>U229/$H$10*SIN(U84)</f>
        <v>-0.002621588514296997</v>
      </c>
      <c r="V288" s="3">
        <f>V229/$H$10*SIN(V84)</f>
        <v>-0.002457720554577484</v>
      </c>
      <c r="W288" s="3">
        <f>W229/$H$10*SIN(W84)</f>
        <v>-0.0020026248914630606</v>
      </c>
      <c r="X288" s="3">
        <f>X229/$H$10*SIN(X84)</f>
        <v>-0.0011794573657420069</v>
      </c>
      <c r="Y288" s="3">
        <f>Y229/$H$10*SIN(Y84)</f>
        <v>-4.697125295014248E-06</v>
      </c>
      <c r="Z288" s="3">
        <f>Z229/$H$10*SIN(Z84)</f>
        <v>0.0013583676920389165</v>
      </c>
    </row>
    <row r="289" spans="1:26" ht="12.75">
      <c r="A289" s="3" t="s">
        <v>263</v>
      </c>
      <c r="B289" s="3">
        <f>-B229/$H$10*COS(B84)</f>
        <v>0.0005183588907466721</v>
      </c>
      <c r="C289" s="3">
        <f>-C229/$H$10*COS(C84)</f>
        <v>0.000872162356916221</v>
      </c>
      <c r="D289" s="3">
        <f>-D229/$H$10*COS(D84)</f>
        <v>0.0010375186143197256</v>
      </c>
      <c r="E289" s="3">
        <f>-E229/$H$10*COS(E84)</f>
        <v>0.0010601791613445866</v>
      </c>
      <c r="F289" s="3">
        <f>-F229/$H$10*COS(F84)</f>
        <v>0.0010025424915319715</v>
      </c>
      <c r="G289" s="3">
        <f>-G229/$H$10*COS(G84)</f>
        <v>0.000905144176161443</v>
      </c>
      <c r="H289" s="3">
        <f>-H229/$H$10*COS(H84)</f>
        <v>0.0007808982681588623</v>
      </c>
      <c r="I289" s="3">
        <f>-I229/$H$10*COS(I84)</f>
        <v>0.0006276256603830497</v>
      </c>
      <c r="J289" s="3">
        <f>-J229/$H$10*COS(J84)</f>
        <v>0.0004410190737419167</v>
      </c>
      <c r="K289" s="3">
        <f>-K229/$H$10*COS(K84)</f>
        <v>0.00022125514640680528</v>
      </c>
      <c r="L289" s="3">
        <f>-L229/$H$10*COS(L84)</f>
        <v>-2.590941929982382E-05</v>
      </c>
      <c r="M289" s="3">
        <f>-M229/$H$10*COS(M84)</f>
        <v>-0.00029086397561152704</v>
      </c>
      <c r="N289" s="3">
        <f>-N229/$H$10*COS(N84)</f>
        <v>-0.0005625881213328295</v>
      </c>
      <c r="O289" s="3">
        <f>-O229/$H$10*COS(O84)</f>
        <v>-0.000830559247242845</v>
      </c>
      <c r="P289" s="3">
        <f>-P229/$H$10*COS(P84)</f>
        <v>-0.0010854275249709937</v>
      </c>
      <c r="Q289" s="3">
        <f>-Q229/$H$10*COS(Q84)</f>
        <v>-0.0013181089227366227</v>
      </c>
      <c r="R289" s="3">
        <f>-R229/$H$10*COS(R84)</f>
        <v>-0.0015172505008711995</v>
      </c>
      <c r="S289" s="3">
        <f>-S229/$H$10*COS(S84)</f>
        <v>-0.0016654798105303636</v>
      </c>
      <c r="T289" s="3">
        <f>-T229/$H$10*COS(T84)</f>
        <v>-0.001735768444102312</v>
      </c>
      <c r="U289" s="3">
        <f>-U229/$H$10*COS(U84)</f>
        <v>-0.0016909341625821138</v>
      </c>
      <c r="V289" s="3">
        <f>-V229/$H$10*COS(V84)</f>
        <v>-0.0014913473331438902</v>
      </c>
      <c r="W289" s="3">
        <f>-W229/$H$10*COS(W84)</f>
        <v>-0.0011154600638445113</v>
      </c>
      <c r="X289" s="3">
        <f>-X229/$H$10*COS(X84)</f>
        <v>-0.0005891486299742254</v>
      </c>
      <c r="Y289" s="3">
        <f>-Y229/$H$10*COS(Y84)</f>
        <v>-2.063268163753043E-06</v>
      </c>
      <c r="Z289" s="3">
        <f>-Z229/$H$10*COS(Z84)</f>
        <v>0.0005183588907466719</v>
      </c>
    </row>
    <row r="290" spans="1:26" ht="12.75">
      <c r="A290" s="3" t="s">
        <v>259</v>
      </c>
      <c r="B290" s="3">
        <f>B288*B117+B289*B118-B229*B106</f>
        <v>1.474514954580286E-17</v>
      </c>
      <c r="C290" s="3">
        <f>C288*C117+C289*C118-C229*C106</f>
        <v>-2.6020852139652106E-17</v>
      </c>
      <c r="D290" s="3">
        <f>D288*D117+D289*D118-D229*D106</f>
        <v>-1.9081958235744878E-17</v>
      </c>
      <c r="E290" s="3">
        <f>E288*E117+E289*E118-E229*E106</f>
        <v>1.6046192152785466E-17</v>
      </c>
      <c r="F290" s="3">
        <f>F288*F117+F289*F118-F229*F106</f>
        <v>-1.1926223897340549E-18</v>
      </c>
      <c r="G290" s="3">
        <f>G288*G117+G289*G118-G229*G106</f>
        <v>1.9081958235744878E-17</v>
      </c>
      <c r="H290" s="3">
        <f>H288*H117+H289*H118-H229*H106</f>
        <v>1.1709383462843448E-17</v>
      </c>
      <c r="I290" s="3">
        <f>I288*I117+I289*I118-I229*I106</f>
        <v>0</v>
      </c>
      <c r="J290" s="3">
        <f>J288*J117+J289*J118-J229*J106</f>
        <v>-2.3852447794681098E-18</v>
      </c>
      <c r="K290" s="3">
        <f>K288*K117+K289*K118-K229*K106</f>
        <v>0</v>
      </c>
      <c r="L290" s="3">
        <f>L288*L117+L289*L118-L229*L106</f>
        <v>-5.014435047745458E-19</v>
      </c>
      <c r="M290" s="3">
        <f>M288*M117+M289*M118-M229*M106</f>
        <v>0</v>
      </c>
      <c r="N290" s="3">
        <f>N288*N117+N289*N118-N229*N106</f>
        <v>2.8189256484623115E-18</v>
      </c>
      <c r="O290" s="3">
        <f>O288*O117+O289*O118-O229*O106</f>
        <v>-6.938893903907228E-18</v>
      </c>
      <c r="P290" s="3">
        <f>P288*P117+P289*P118-P229*P106</f>
        <v>0</v>
      </c>
      <c r="Q290" s="3">
        <f>Q288*Q117+Q289*Q118-Q229*Q106</f>
        <v>2.168404344971009E-18</v>
      </c>
      <c r="R290" s="3">
        <f>R288*R117+R289*R118-R229*R106</f>
        <v>-1.4094628242311558E-18</v>
      </c>
      <c r="S290" s="3">
        <f>S288*S117+S289*S118-S229*S106</f>
        <v>0</v>
      </c>
      <c r="T290" s="3">
        <f>T288*T117+T289*T118-T229*T106</f>
        <v>-6.288372600415926E-18</v>
      </c>
      <c r="U290" s="3">
        <f>U288*U117+U289*U118-U229*U106</f>
        <v>-5.637851296924623E-18</v>
      </c>
      <c r="V290" s="3">
        <f>V288*V117+V289*V118-V229*V106</f>
        <v>-4.336808689942018E-18</v>
      </c>
      <c r="W290" s="3">
        <f>W288*W117+W289*W118-W229*W106</f>
        <v>0</v>
      </c>
      <c r="X290" s="3">
        <f>X288*X117+X289*X118-X229*X106</f>
        <v>0</v>
      </c>
      <c r="Y290" s="3">
        <f>Y288*Y117+Y289*Y118-Y229*Y106</f>
        <v>0</v>
      </c>
      <c r="Z290" s="3">
        <f>Z288*Z117+Z289*Z118-Z229*Z106</f>
        <v>1.431146867680866E-17</v>
      </c>
    </row>
    <row r="292" spans="1:26" ht="12.75">
      <c r="A292" s="3" t="s">
        <v>264</v>
      </c>
      <c r="B292" s="3">
        <f>B227+B288</f>
        <v>-0.0495335218630398</v>
      </c>
      <c r="C292" s="3">
        <f>C227+C288</f>
        <v>-0.03804612578743688</v>
      </c>
      <c r="D292" s="3">
        <f>D227+D288</f>
        <v>-0.02742583101166135</v>
      </c>
      <c r="E292" s="3">
        <f>E227+E288</f>
        <v>-0.021372897077309928</v>
      </c>
      <c r="F292" s="3">
        <f>F227+F288</f>
        <v>-0.02130469008532883</v>
      </c>
      <c r="G292" s="3">
        <f>G227+G288</f>
        <v>-0.026222184398954847</v>
      </c>
      <c r="H292" s="3">
        <f>H227+H288</f>
        <v>-0.03386128517374385</v>
      </c>
      <c r="I292" s="3">
        <f>I227+I288</f>
        <v>-0.04191081091177056</v>
      </c>
      <c r="J292" s="3">
        <f>J227+J288</f>
        <v>-0.048689145010185335</v>
      </c>
      <c r="K292" s="3">
        <f>K227+K288</f>
        <v>-0.05331181931901784</v>
      </c>
      <c r="L292" s="3">
        <f>L227+L288</f>
        <v>-0.0555822472438701</v>
      </c>
      <c r="M292" s="3">
        <f>M227+M288</f>
        <v>-0.055786791504462294</v>
      </c>
      <c r="N292" s="3">
        <f>N227+N288</f>
        <v>-0.05448795560250185</v>
      </c>
      <c r="O292" s="3">
        <f>O227+O288</f>
        <v>-0.052355309289695895</v>
      </c>
      <c r="P292" s="3">
        <f>P227+P288</f>
        <v>-0.050047689718473086</v>
      </c>
      <c r="Q292" s="3">
        <f>Q227+Q288</f>
        <v>-0.0481461273532122</v>
      </c>
      <c r="R292" s="3">
        <f>R227+R288</f>
        <v>-0.047126059789409695</v>
      </c>
      <c r="S292" s="3">
        <f>S227+S288</f>
        <v>-0.047346205454487963</v>
      </c>
      <c r="T292" s="3">
        <f>T227+T288</f>
        <v>-0.04901758725589215</v>
      </c>
      <c r="U292" s="3">
        <f>U227+U288</f>
        <v>-0.0521016488068679</v>
      </c>
      <c r="V292" s="3">
        <f>V227+V288</f>
        <v>-0.056094631440077855</v>
      </c>
      <c r="W292" s="3">
        <f>W227+W288</f>
        <v>-0.05975164437685092</v>
      </c>
      <c r="X292" s="3">
        <f>X227+X288</f>
        <v>-0.06104587818484008</v>
      </c>
      <c r="Y292" s="3">
        <f>Y227+Y288</f>
        <v>-0.0578649481209957</v>
      </c>
      <c r="Z292" s="3">
        <f>Z227+Z288</f>
        <v>-0.04953352186303981</v>
      </c>
    </row>
    <row r="293" spans="1:26" ht="12.75">
      <c r="A293" s="3" t="s">
        <v>265</v>
      </c>
      <c r="B293" s="3">
        <f>B228+B289</f>
        <v>-2.496074153401284</v>
      </c>
      <c r="C293" s="3">
        <f>C228+C289</f>
        <v>-2.689878809814063</v>
      </c>
      <c r="D293" s="3">
        <f>D228+D289</f>
        <v>-2.8995507408799774</v>
      </c>
      <c r="E293" s="3">
        <f>E228+E289</f>
        <v>-3.077855616874791</v>
      </c>
      <c r="F293" s="3">
        <f>F228+F289</f>
        <v>-3.1687502825052594</v>
      </c>
      <c r="G293" s="3">
        <f>G228+G289</f>
        <v>-3.144315770795309</v>
      </c>
      <c r="H293" s="3">
        <f>H228+H289</f>
        <v>-3.0225389904980924</v>
      </c>
      <c r="I293" s="3">
        <f>I228+I289</f>
        <v>-2.847732229193905</v>
      </c>
      <c r="J293" s="3">
        <f>J228+J289</f>
        <v>-2.661191358801723</v>
      </c>
      <c r="K293" s="3">
        <f>K228+K289</f>
        <v>-2.48809213073351</v>
      </c>
      <c r="L293" s="3">
        <f>L228+L289</f>
        <v>-2.339156889673922</v>
      </c>
      <c r="M293" s="3">
        <f>M228+M289</f>
        <v>-2.2166407632380682</v>
      </c>
      <c r="N293" s="3">
        <f>N228+N289</f>
        <v>-2.1191244470771022</v>
      </c>
      <c r="O293" s="3">
        <f>O228+O289</f>
        <v>-2.044214368985016</v>
      </c>
      <c r="P293" s="3">
        <f>P228+P289</f>
        <v>-1.9897661719729318</v>
      </c>
      <c r="Q293" s="3">
        <f>Q228+Q289</f>
        <v>-1.9543003629626439</v>
      </c>
      <c r="R293" s="3">
        <f>R228+R289</f>
        <v>-1.937024105920317</v>
      </c>
      <c r="S293" s="3">
        <f>S228+S289</f>
        <v>-1.9376667356497672</v>
      </c>
      <c r="T293" s="3">
        <f>T228+T289</f>
        <v>-1.9562316276897336</v>
      </c>
      <c r="U293" s="3">
        <f>U228+U289</f>
        <v>-1.992766360671625</v>
      </c>
      <c r="V293" s="3">
        <f>V228+V289</f>
        <v>-2.0473625586475923</v>
      </c>
      <c r="W293" s="3">
        <f>W228+W289</f>
        <v>-2.1207469938160504</v>
      </c>
      <c r="X293" s="3">
        <f>X228+X289</f>
        <v>-2.2156748936982877</v>
      </c>
      <c r="Y293" s="3">
        <f>Y228+Y289</f>
        <v>-2.3382343693697316</v>
      </c>
      <c r="Z293" s="3">
        <f>Z228+Z289</f>
        <v>-2.496074153401284</v>
      </c>
    </row>
    <row r="294" spans="1:26" ht="12.75">
      <c r="A294" s="3" t="s">
        <v>259</v>
      </c>
      <c r="B294" s="3">
        <f>B292*B117+B293*B118-B223-B181</f>
        <v>-1.5065726444163374E-13</v>
      </c>
      <c r="C294" s="3">
        <f>C292*C117+C293*C118-C223-C181</f>
        <v>2.0899948438568572E-13</v>
      </c>
      <c r="D294" s="3">
        <f>D292*D117+D293*D118-D223-D181</f>
        <v>1.9426127373378677E-13</v>
      </c>
      <c r="E294" s="3">
        <f>E292*E117+E293*E118-E223-E181</f>
        <v>-1.103006574965093E-13</v>
      </c>
      <c r="F294" s="3">
        <f>F292*F117+F293*F118-F223-F181</f>
        <v>1.1473461070110602E-14</v>
      </c>
      <c r="G294" s="3">
        <f>G292*G117+G293*G118-G223-G181</f>
        <v>-2.573774526837269E-13</v>
      </c>
      <c r="H294" s="3">
        <f>H292*H117+H293*H118-H223-H181</f>
        <v>-1.5856760349208798E-13</v>
      </c>
      <c r="I294" s="3">
        <f>I292*I117+I293*I118-I223-I181</f>
        <v>2.5396351688300456E-14</v>
      </c>
      <c r="J294" s="3">
        <f>J292*J117+J293*J118-J223-J181</f>
        <v>1.3072876114961218E-14</v>
      </c>
      <c r="K294" s="3">
        <f>K292*K117+K293*K118-K223-K181</f>
        <v>-7.771561172376096E-14</v>
      </c>
      <c r="L294" s="3">
        <f>L292*L117+L293*L118-L223-L181</f>
        <v>-5.845324224651449E-14</v>
      </c>
      <c r="M294" s="3">
        <f>M292*M117+M293*M118-M223-M181</f>
        <v>2.348121697082206E-14</v>
      </c>
      <c r="N294" s="3">
        <f>N292*N117+N293*N118-N223-N181</f>
        <v>2.170486013142181E-14</v>
      </c>
      <c r="O294" s="3">
        <f>O292*O117+O293*O118-O223-O181</f>
        <v>-3.633204848085825E-14</v>
      </c>
      <c r="P294" s="3">
        <f>P292*P117+P293*P118-P223-P181</f>
        <v>-1.6209256159527285E-14</v>
      </c>
      <c r="Q294" s="3">
        <f>Q292*Q117+Q293*Q118-Q223-Q181</f>
        <v>6.38378239159465E-15</v>
      </c>
      <c r="R294" s="3">
        <f>R292*R117+R293*R118-R223-R181</f>
        <v>-6.50868248186498E-15</v>
      </c>
      <c r="S294" s="3">
        <f>S292*S117+S293*S118-S223-S181</f>
        <v>-5.898059818321144E-17</v>
      </c>
      <c r="T294" s="3">
        <f>T292*T117+T293*T118-T223-T181</f>
        <v>-9.71445146547012E-16</v>
      </c>
      <c r="U294" s="3">
        <f>U292*U117+U293*U118-U223-U181</f>
        <v>-7.077671781985373E-15</v>
      </c>
      <c r="V294" s="3">
        <f>V292*V117+V293*V118-V223-V181</f>
        <v>0</v>
      </c>
      <c r="W294" s="3">
        <f>W292*W117+W293*W118-W223-W181</f>
        <v>1.7430501486614958E-14</v>
      </c>
      <c r="X294" s="3">
        <f>X292*X117+X293*X118-X223-X181</f>
        <v>4.0745185003743245E-14</v>
      </c>
      <c r="Y294" s="3">
        <f>Y292*Y117+Y293*Y118-Y223-Y181</f>
        <v>-1.2212453270876722E-14</v>
      </c>
      <c r="Z294" s="3">
        <f>Z292*Z117+Z293*Z118-Z223-Z181</f>
        <v>-1.5065726444163374E-13</v>
      </c>
    </row>
    <row r="296" ht="12.75">
      <c r="A296" s="3" t="s">
        <v>266</v>
      </c>
    </row>
    <row r="297" spans="1:26" ht="12.75">
      <c r="A297" s="3" t="s">
        <v>267</v>
      </c>
      <c r="B297" s="3">
        <f>-B292-B217-B179</f>
        <v>-0.14065658890111604</v>
      </c>
      <c r="C297" s="3">
        <f>-C292-C217-C179</f>
        <v>-0.10628565567225821</v>
      </c>
      <c r="D297" s="3">
        <f>-D292-D217-D179</f>
        <v>-0.0783427401396098</v>
      </c>
      <c r="E297" s="3">
        <f>-E292-E217-E179</f>
        <v>-0.06310578972891392</v>
      </c>
      <c r="F297" s="3">
        <f>-F292-F217-F179</f>
        <v>-0.061942333753116585</v>
      </c>
      <c r="G297" s="3">
        <f>-G292-G217-G179</f>
        <v>-0.0723065973774282</v>
      </c>
      <c r="H297" s="3">
        <f>-H292-H217-H179</f>
        <v>-0.09000518196152613</v>
      </c>
      <c r="I297" s="3">
        <f>-I292-I217-I179</f>
        <v>-0.11093626258512787</v>
      </c>
      <c r="J297" s="3">
        <f>-J292-J217-J179</f>
        <v>-0.13187771562832215</v>
      </c>
      <c r="K297" s="3">
        <f>-K292-K217-K179</f>
        <v>-0.15065092673100203</v>
      </c>
      <c r="L297" s="3">
        <f>-L292-L217-L179</f>
        <v>-0.1660261545621086</v>
      </c>
      <c r="M297" s="3">
        <f>-M292-M217-M179</f>
        <v>-0.17755809969475958</v>
      </c>
      <c r="N297" s="3">
        <f>-N292-N217-N179</f>
        <v>-0.18541247809962005</v>
      </c>
      <c r="O297" s="3">
        <f>-O292-O217-O179</f>
        <v>-0.19019698059579457</v>
      </c>
      <c r="P297" s="3">
        <f>-P292-P217-P179</f>
        <v>-0.19280265819586034</v>
      </c>
      <c r="Q297" s="3">
        <f>-Q292-Q217-Q179</f>
        <v>-0.19425951385891949</v>
      </c>
      <c r="R297" s="3">
        <f>-R292-R217-R179</f>
        <v>-0.19559632824830897</v>
      </c>
      <c r="S297" s="3">
        <f>-S292-S217-S179</f>
        <v>-0.19766743270810155</v>
      </c>
      <c r="T297" s="3">
        <f>-T292-T217-T179</f>
        <v>-0.20088071896539056</v>
      </c>
      <c r="U297" s="3">
        <f>-U292-U217-U179</f>
        <v>-0.20477012109037113</v>
      </c>
      <c r="V297" s="3">
        <f>-V292-V217-V179</f>
        <v>-0.20748088631407263</v>
      </c>
      <c r="W297" s="3">
        <f>-W292-W217-W179</f>
        <v>-0.20555361941800931</v>
      </c>
      <c r="X297" s="3">
        <f>-X292-X217-X179</f>
        <v>-0.1947596997517388</v>
      </c>
      <c r="Y297" s="3">
        <f>-Y292-Y217-Y179</f>
        <v>-0.17249248123843686</v>
      </c>
      <c r="Z297" s="3">
        <f>-Z292-Z217-Z179</f>
        <v>-0.14065658890111607</v>
      </c>
    </row>
    <row r="298" spans="1:26" ht="12.75" customHeight="1">
      <c r="A298" s="3" t="s">
        <v>268</v>
      </c>
      <c r="B298" s="3">
        <f>-B293-B218-B180</f>
        <v>2.270816801280912</v>
      </c>
      <c r="C298" s="3">
        <f>-C293-C218-C180</f>
        <v>2.5102632688904283</v>
      </c>
      <c r="D298" s="3">
        <f>-D293-D218-D180</f>
        <v>2.746277199067555</v>
      </c>
      <c r="E298" s="3">
        <f>-E293-E218-E180</f>
        <v>2.9320526841395558</v>
      </c>
      <c r="F298" s="3">
        <f>-F293-F218-F180</f>
        <v>3.0164208190032604</v>
      </c>
      <c r="G298" s="3">
        <f>-G293-G218-G180</f>
        <v>2.976730027164339</v>
      </c>
      <c r="H298" s="3">
        <f>-H293-H218-H180</f>
        <v>2.834560741063593</v>
      </c>
      <c r="I298" s="3">
        <f>-I293-I218-I180</f>
        <v>2.6361642965052416</v>
      </c>
      <c r="J298" s="3">
        <f>-J293-J218-J180</f>
        <v>2.4239217161247604</v>
      </c>
      <c r="K298" s="3">
        <f>-K293-K218-K180</f>
        <v>2.2238876026359566</v>
      </c>
      <c r="L298" s="3">
        <f>-L293-L218-L180</f>
        <v>2.0477080251139377</v>
      </c>
      <c r="M298" s="3">
        <f>-M293-M218-M180</f>
        <v>1.8985730785446873</v>
      </c>
      <c r="N298" s="3">
        <f>-N293-N218-N180</f>
        <v>1.775871078799222</v>
      </c>
      <c r="O298" s="3">
        <f>-O293-O218-O180</f>
        <v>1.6777800845956221</v>
      </c>
      <c r="P298" s="3">
        <f>-P293-P218-P180</f>
        <v>1.6024862866462997</v>
      </c>
      <c r="Q298" s="3">
        <f>-Q293-Q218-Q180</f>
        <v>1.54872618748181</v>
      </c>
      <c r="R298" s="3">
        <f>-R293-R218-R180</f>
        <v>1.5160679702583524</v>
      </c>
      <c r="S298" s="3">
        <f>-S293-S218-S180</f>
        <v>1.5051198018147747</v>
      </c>
      <c r="T298" s="3">
        <f>-T293-T218-T180</f>
        <v>1.5176998885599764</v>
      </c>
      <c r="U298" s="3">
        <f>-U293-U218-U180</f>
        <v>1.5568792437359789</v>
      </c>
      <c r="V298" s="3">
        <f>-V293-V218-V180</f>
        <v>1.6266995765712997</v>
      </c>
      <c r="W298" s="3">
        <f>-W293-W218-W180</f>
        <v>1.731359849110061</v>
      </c>
      <c r="X298" s="3">
        <f>-X293-X218-X180</f>
        <v>1.8739161280991585</v>
      </c>
      <c r="Y298" s="3">
        <f>-Y293-Y218-Y180</f>
        <v>2.054908377663923</v>
      </c>
      <c r="Z298" s="3">
        <f>-Z293-Z218-Z180</f>
        <v>2.2708168012809113</v>
      </c>
    </row>
    <row r="299" spans="1:26" ht="12.75">
      <c r="A299" s="3" t="s">
        <v>270</v>
      </c>
      <c r="B299" s="3">
        <f>SQRT(B297^2+B298^2)</f>
        <v>2.275168833511256</v>
      </c>
      <c r="C299" s="3">
        <f>SQRT(C297^2+C298^2)</f>
        <v>2.5125123521571275</v>
      </c>
      <c r="D299" s="3">
        <f>SQRT(D297^2+D298^2)</f>
        <v>2.747394409081251</v>
      </c>
      <c r="E299" s="3">
        <f>SQRT(E297^2+E298^2)</f>
        <v>2.9327317100729284</v>
      </c>
      <c r="F299" s="3">
        <f>SQRT(F297^2+F298^2)</f>
        <v>3.017056746239136</v>
      </c>
      <c r="G299" s="3">
        <f>SQRT(G297^2+G298^2)</f>
        <v>2.9776080834532452</v>
      </c>
      <c r="H299" s="3">
        <f>SQRT(H297^2+H298^2)</f>
        <v>2.8359893384071304</v>
      </c>
      <c r="I299" s="3">
        <f>SQRT(I297^2+I298^2)</f>
        <v>2.638497499056107</v>
      </c>
      <c r="J299" s="3">
        <f>SQRT(J297^2+J298^2)</f>
        <v>2.427506584497877</v>
      </c>
      <c r="K299" s="3">
        <f>SQRT(K297^2+K298^2)</f>
        <v>2.228984470758559</v>
      </c>
      <c r="L299" s="3">
        <f>SQRT(L297^2+L298^2)</f>
        <v>2.0544276186117396</v>
      </c>
      <c r="M299" s="3">
        <f>SQRT(M297^2+M298^2)</f>
        <v>1.9068577852954491</v>
      </c>
      <c r="N299" s="3">
        <f>SQRT(N297^2+N298^2)</f>
        <v>1.7855239778705172</v>
      </c>
      <c r="O299" s="3">
        <f>SQRT(O297^2+O298^2)</f>
        <v>1.6885262520000837</v>
      </c>
      <c r="P299" s="3">
        <f>SQRT(P297^2+P298^2)</f>
        <v>1.6140431109164453</v>
      </c>
      <c r="Q299" s="3">
        <f>SQRT(Q297^2+Q298^2)</f>
        <v>1.5608618012228521</v>
      </c>
      <c r="R299" s="3">
        <f>SQRT(R297^2+R298^2)</f>
        <v>1.5286333811831734</v>
      </c>
      <c r="S299" s="3">
        <f>SQRT(S297^2+S298^2)</f>
        <v>1.5180441468443395</v>
      </c>
      <c r="T299" s="3">
        <f>SQRT(T297^2+T298^2)</f>
        <v>1.5309363197034085</v>
      </c>
      <c r="U299" s="3">
        <f>SQRT(U297^2+U298^2)</f>
        <v>1.5702878023048128</v>
      </c>
      <c r="V299" s="3">
        <f>SQRT(V297^2+V298^2)</f>
        <v>1.6398779925966807</v>
      </c>
      <c r="W299" s="3">
        <f>SQRT(W297^2+W298^2)</f>
        <v>1.7435192048171586</v>
      </c>
      <c r="X299" s="3">
        <f>SQRT(X297^2+X298^2)</f>
        <v>1.8840098183920193</v>
      </c>
      <c r="Y299" s="3">
        <f>SQRT(Y297^2+Y298^2)</f>
        <v>2.0621353245306593</v>
      </c>
      <c r="Z299" s="3">
        <f>SQRT(Z297^2+Z298^2)</f>
        <v>2.275168833511256</v>
      </c>
    </row>
    <row r="300" spans="1:26" ht="12.75">
      <c r="A300" s="3" t="s">
        <v>271</v>
      </c>
      <c r="B300" s="3">
        <f>ATAN(B298/B297)</f>
        <v>-1.5089343937435198</v>
      </c>
      <c r="C300" s="3">
        <f>ATAN(C298/C297)</f>
        <v>-1.5284811593014576</v>
      </c>
      <c r="D300" s="3">
        <f>ATAN(D298/D297)</f>
        <v>-1.542277173958202</v>
      </c>
      <c r="E300" s="3">
        <f>ATAN(E298/E297)</f>
        <v>-1.5492769152737194</v>
      </c>
      <c r="F300" s="3">
        <f>ATAN(F298/F297)</f>
        <v>-1.55026416868716</v>
      </c>
      <c r="G300" s="3">
        <f>ATAN(G298/G297)</f>
        <v>-1.5465104894378012</v>
      </c>
      <c r="H300" s="3">
        <f>ATAN(H298/H297)</f>
        <v>-1.5390542123881688</v>
      </c>
      <c r="I300" s="3">
        <f>ATAN(I298/I297)</f>
        <v>-1.528738688227206</v>
      </c>
      <c r="J300" s="3">
        <f>ATAN(J298/J297)</f>
        <v>-1.5164431594264678</v>
      </c>
      <c r="K300" s="3">
        <f>ATAN(K298/K297)</f>
        <v>-1.5031575156667294</v>
      </c>
      <c r="L300" s="3">
        <f>ATAN(L298/L297)</f>
        <v>-1.489894277860339</v>
      </c>
      <c r="M300" s="3">
        <f>ATAN(M298/M297)</f>
        <v>-1.4775456954277462</v>
      </c>
      <c r="N300" s="3">
        <f>ATAN(N298/N297)</f>
        <v>-1.466766736465457</v>
      </c>
      <c r="O300" s="3">
        <f>ATAN(O298/O297)</f>
        <v>-1.4579159401084136</v>
      </c>
      <c r="P300" s="3">
        <f>ATAN(P298/P297)</f>
        <v>-1.451057178846585</v>
      </c>
      <c r="Q300" s="3">
        <f>ATAN(Q298/Q297)</f>
        <v>-1.4460161976544357</v>
      </c>
      <c r="R300" s="3">
        <f>ATAN(R298/R297)</f>
        <v>-1.4424895431701912</v>
      </c>
      <c r="S300" s="3">
        <f>ATAN(S298/S297)</f>
        <v>-1.4402136171908966</v>
      </c>
      <c r="T300" s="3">
        <f>ATAN(T298/T297)</f>
        <v>-1.4392025679284004</v>
      </c>
      <c r="U300" s="3">
        <f>ATAN(U298/U297)</f>
        <v>-1.4400209636795043</v>
      </c>
      <c r="V300" s="3">
        <f>ATAN(V298/V297)</f>
        <v>-1.443934165605308</v>
      </c>
      <c r="W300" s="3">
        <f>ATAN(W298/W297)</f>
        <v>-1.4526256742602393</v>
      </c>
      <c r="X300" s="3">
        <f>ATAN(X298/X297)</f>
        <v>-1.4672362195138895</v>
      </c>
      <c r="Y300" s="3">
        <f>ATAN(Y298/Y297)</f>
        <v>-1.4870509646684014</v>
      </c>
      <c r="Z300" s="3">
        <f>ATAN(Z298/Z297)</f>
        <v>-1.5089343937435198</v>
      </c>
    </row>
    <row r="301" spans="1:26" ht="12.75">
      <c r="A301" s="3" t="s">
        <v>269</v>
      </c>
      <c r="B301" s="3">
        <f>B297*COS(B300)+B298*SIN(B300)</f>
        <v>-2.275168833511256</v>
      </c>
      <c r="C301" s="3">
        <f>C297*COS(C300)+C298*SIN(C300)</f>
        <v>-2.512512352157127</v>
      </c>
      <c r="D301" s="3">
        <f>D297*COS(D300)+D298*SIN(D300)</f>
        <v>-2.7473944090812514</v>
      </c>
      <c r="E301" s="3">
        <f>E297*COS(E300)+E298*SIN(E300)</f>
        <v>-2.932731710072929</v>
      </c>
      <c r="F301" s="3">
        <f>F297*COS(F300)+F298*SIN(F300)</f>
        <v>-3.0170567462391364</v>
      </c>
      <c r="G301" s="3">
        <f>G297*COS(G300)+G298*SIN(G300)</f>
        <v>-2.9776080834532452</v>
      </c>
      <c r="H301" s="3">
        <f>H297*COS(H300)+H298*SIN(H300)</f>
        <v>-2.83598933840713</v>
      </c>
      <c r="I301" s="3">
        <f>I297*COS(I300)+I298*SIN(I300)</f>
        <v>-2.638497499056107</v>
      </c>
      <c r="J301" s="3">
        <f>J297*COS(J300)+J298*SIN(J300)</f>
        <v>-2.427506584497877</v>
      </c>
      <c r="K301" s="3">
        <f>K297*COS(K300)+K298*SIN(K300)</f>
        <v>-2.228984470758559</v>
      </c>
      <c r="L301" s="3">
        <f>L297*COS(L300)+L298*SIN(L300)</f>
        <v>-2.0544276186117396</v>
      </c>
      <c r="M301" s="3">
        <f>M297*COS(M300)+M298*SIN(M300)</f>
        <v>-1.9068577852954494</v>
      </c>
      <c r="N301" s="3">
        <f>N297*COS(N300)+N298*SIN(N300)</f>
        <v>-1.7855239778705172</v>
      </c>
      <c r="O301" s="3">
        <f>O297*COS(O300)+O298*SIN(O300)</f>
        <v>-1.6885262520000837</v>
      </c>
      <c r="P301" s="3">
        <f>P297*COS(P300)+P298*SIN(P300)</f>
        <v>-1.6140431109164453</v>
      </c>
      <c r="Q301" s="3">
        <f>Q297*COS(Q300)+Q298*SIN(Q300)</f>
        <v>-1.560861801222852</v>
      </c>
      <c r="R301" s="3">
        <f>R297*COS(R300)+R298*SIN(R300)</f>
        <v>-1.5286333811831732</v>
      </c>
      <c r="S301" s="3">
        <f>S297*COS(S300)+S298*SIN(S300)</f>
        <v>-1.5180441468443393</v>
      </c>
      <c r="T301" s="3">
        <f>T297*COS(T300)+T298*SIN(T300)</f>
        <v>-1.5309363197034087</v>
      </c>
      <c r="U301" s="3">
        <f>U297*COS(U300)+U298*SIN(U300)</f>
        <v>-1.5702878023048128</v>
      </c>
      <c r="V301" s="3">
        <f>V297*COS(V300)+V298*SIN(V300)</f>
        <v>-1.6398779925966804</v>
      </c>
      <c r="W301" s="3">
        <f>W297*COS(W300)+W298*SIN(W300)</f>
        <v>-1.7435192048171586</v>
      </c>
      <c r="X301" s="3">
        <f>X297*COS(X300)+X298*SIN(X300)</f>
        <v>-1.8840098183920193</v>
      </c>
      <c r="Y301" s="3">
        <f>Y297*COS(Y300)+Y298*SIN(Y300)</f>
        <v>-2.0621353245306593</v>
      </c>
      <c r="Z301" s="3">
        <f>Z297*COS(Z300)+Z298*SIN(Z300)</f>
        <v>-2.2751688335112554</v>
      </c>
    </row>
    <row r="303" ht="12.75">
      <c r="A303" s="3" t="s">
        <v>272</v>
      </c>
    </row>
    <row r="304" spans="1:26" ht="12.75">
      <c r="A304" s="3" t="s">
        <v>273</v>
      </c>
      <c r="B304" s="3">
        <f>B292+B209</f>
        <v>0.2339766765436547</v>
      </c>
      <c r="C304" s="3">
        <f>C292+C209</f>
        <v>0.1053441916839565</v>
      </c>
      <c r="D304" s="3">
        <f>D292+D209</f>
        <v>-0.059113550727791564</v>
      </c>
      <c r="E304" s="3">
        <f>E292+E209</f>
        <v>-0.20377600142998226</v>
      </c>
      <c r="F304" s="3">
        <f>F292+F209</f>
        <v>-0.2936524489902728</v>
      </c>
      <c r="G304" s="3">
        <f>G292+G209</f>
        <v>-0.3239264851246777</v>
      </c>
      <c r="H304" s="3">
        <f>H292+H209</f>
        <v>-0.30914950545103614</v>
      </c>
      <c r="I304" s="3">
        <f>I292+I209</f>
        <v>-0.2688417781939929</v>
      </c>
      <c r="J304" s="3">
        <f>J292+J209</f>
        <v>-0.2190110052801116</v>
      </c>
      <c r="K304" s="3">
        <f>K292+K209</f>
        <v>-0.1698663338606461</v>
      </c>
      <c r="L304" s="3">
        <f>L292+L209</f>
        <v>-0.12675423779639117</v>
      </c>
      <c r="M304" s="3">
        <f>M292+M209</f>
        <v>-0.09188767289410985</v>
      </c>
      <c r="N304" s="3">
        <f>N292+N209</f>
        <v>-0.06573210229111537</v>
      </c>
      <c r="O304" s="3">
        <f>O292+O209</f>
        <v>-0.04777910263955361</v>
      </c>
      <c r="P304" s="3">
        <f>P292+P209</f>
        <v>-0.036802920253670685</v>
      </c>
      <c r="Q304" s="3">
        <f>Q292+Q209</f>
        <v>-0.03075477018080851</v>
      </c>
      <c r="R304" s="3">
        <f>R292+R209</f>
        <v>-0.026396211053124955</v>
      </c>
      <c r="S304" s="3">
        <f>S292+S209</f>
        <v>-0.018773347146103455</v>
      </c>
      <c r="T304" s="3">
        <f>T292+T209</f>
        <v>-0.000869299602258046</v>
      </c>
      <c r="U304" s="3">
        <f>U292+U209</f>
        <v>0.03559062991205988</v>
      </c>
      <c r="V304" s="3">
        <f>V292+V209</f>
        <v>0.09638409975267785</v>
      </c>
      <c r="W304" s="3">
        <f>W292+W209</f>
        <v>0.17680204653704235</v>
      </c>
      <c r="X304" s="3">
        <f>X292+X209</f>
        <v>0.2529040736825141</v>
      </c>
      <c r="Y304" s="3">
        <f>Y292+Y209</f>
        <v>0.2836520200236556</v>
      </c>
      <c r="Z304" s="3">
        <f>Z292+Z209</f>
        <v>-0.337447836641118</v>
      </c>
    </row>
    <row r="305" spans="1:26" ht="12.75">
      <c r="A305" s="3" t="s">
        <v>274</v>
      </c>
      <c r="B305" s="3">
        <f>B293+B210+$N$6</f>
        <v>5.362663521726573</v>
      </c>
      <c r="C305" s="3">
        <f>C293+C210+$N$6</f>
        <v>4.923505892810018</v>
      </c>
      <c r="D305" s="3">
        <f>D293+D210+$N$6</f>
        <v>4.549020305881</v>
      </c>
      <c r="E305" s="3">
        <f>E293+E210+$N$6</f>
        <v>4.308293345781427</v>
      </c>
      <c r="F305" s="3">
        <f>F293+F210+$N$6</f>
        <v>4.240842066835244</v>
      </c>
      <c r="G305" s="3">
        <f>G293+G210+$N$6</f>
        <v>4.342011145764451</v>
      </c>
      <c r="H305" s="3">
        <f>H293+H210+$N$6</f>
        <v>4.564348097466631</v>
      </c>
      <c r="I305" s="3">
        <f>I293+I210+$N$6</f>
        <v>4.844279936090128</v>
      </c>
      <c r="J305" s="3">
        <f>J293+J210+$N$6</f>
        <v>5.130572881199125</v>
      </c>
      <c r="K305" s="3">
        <f>K293+K210+$N$6</f>
        <v>5.394236524371894</v>
      </c>
      <c r="L305" s="3">
        <f>L293+L210+$N$6</f>
        <v>5.624087921876614</v>
      </c>
      <c r="M305" s="3">
        <f>M293+M210+$N$6</f>
        <v>5.8189913971810805</v>
      </c>
      <c r="N305" s="3">
        <f>N293+N210+$N$6</f>
        <v>5.982093728932611</v>
      </c>
      <c r="O305" s="3">
        <f>O293+O210+$N$6</f>
        <v>6.11767563462623</v>
      </c>
      <c r="P305" s="3">
        <f>P293+P210+$N$6</f>
        <v>6.229774602288553</v>
      </c>
      <c r="Q305" s="3">
        <f>Q293+Q210+$N$6</f>
        <v>6.321692142579618</v>
      </c>
      <c r="R305" s="3">
        <f>R293+R210+$N$6</f>
        <v>6.395706306354705</v>
      </c>
      <c r="S305" s="3">
        <f>S293+S210+$N$6</f>
        <v>6.452416726969328</v>
      </c>
      <c r="T305" s="3">
        <f>T293+T210+$N$6</f>
        <v>6.489155866310847</v>
      </c>
      <c r="U305" s="3">
        <f>U293+U210+$N$6</f>
        <v>6.49709004840402</v>
      </c>
      <c r="V305" s="3">
        <f>V293+V210+$N$6</f>
        <v>6.457743584505448</v>
      </c>
      <c r="W305" s="3">
        <f>W293+W210+$N$6</f>
        <v>6.342498836423768</v>
      </c>
      <c r="X305" s="3">
        <f>X293+X210+$N$6</f>
        <v>6.121544810271156</v>
      </c>
      <c r="Y305" s="3">
        <f>Y293+Y210+$N$6</f>
        <v>5.784863942478825</v>
      </c>
      <c r="Z305" s="3">
        <f>Z293+Z210+$N$6</f>
        <v>5.230481812803486</v>
      </c>
    </row>
    <row r="306" spans="1:26" ht="12.75">
      <c r="A306" s="3" t="s">
        <v>275</v>
      </c>
      <c r="B306" s="3">
        <f>B211-B292*0+B293*0-B209*(B164-B111)+(B210+$N$6)*(B163-B110)</f>
        <v>-70.79110035681985</v>
      </c>
      <c r="C306" s="3">
        <f>C211-C292*0+C293*0-C209*(C164-C111)+(C210+$N$6)*(C163-C110)</f>
        <v>-63.405391162664486</v>
      </c>
      <c r="D306" s="3">
        <f>D211-D292*0+D293*0-D209*(D164-D111)+(D210+$N$6)*(D163-D110)</f>
        <v>-57.011188599351115</v>
      </c>
      <c r="E306" s="3">
        <f>E211-E292*0+E293*0-E209*(E164-E111)+(E210+$N$6)*(E163-E110)</f>
        <v>-52.72891478671632</v>
      </c>
      <c r="F306" s="3">
        <f>F211-F292*0+F293*0-F209*(F164-F111)+(F210+$N$6)*(F163-F110)</f>
        <v>-51.01032439665291</v>
      </c>
      <c r="G306" s="3">
        <f>G211-G292*0+G293*0-G209*(G164-G111)+(G210+$N$6)*(G163-G110)</f>
        <v>-51.66809184732903</v>
      </c>
      <c r="H306" s="3">
        <f>H211-H292*0+H293*0-H209*(H164-H111)+(H210+$N$6)*(H163-H110)</f>
        <v>-54.16192203182223</v>
      </c>
      <c r="I306" s="3">
        <f>I211-I292*0+I293*0-I209*(I164-I111)+(I210+$N$6)*(I163-I110)</f>
        <v>-57.87428421796458</v>
      </c>
      <c r="J306" s="3">
        <f>J211-J292*0+J293*0-J209*(J164-J111)+(J210+$N$6)*(J163-J110)</f>
        <v>-62.263273581701874</v>
      </c>
      <c r="K306" s="3">
        <f>K211-K292*0+K293*0-K209*(K164-K111)+(K210+$N$6)*(K163-K110)</f>
        <v>-66.90952369484413</v>
      </c>
      <c r="L306" s="3">
        <f>L211-L292*0+L293*0-L209*(L164-L111)+(L210+$N$6)*(L163-L110)</f>
        <v>-71.50870824941309</v>
      </c>
      <c r="M306" s="3">
        <f>M211-M292*0+M293*0-M209*(M164-M111)+(M210+$N$6)*(M163-M110)</f>
        <v>-75.84719887837026</v>
      </c>
      <c r="N306" s="3">
        <f>N211-N292*0+N293*0-N209*(N164-N111)+(N210+$N$6)*(N163-N110)</f>
        <v>-79.77834305863945</v>
      </c>
      <c r="O306" s="3">
        <f>O211-O292*0+O293*0-O209*(O164-O111)+(O210+$N$6)*(O163-O110)</f>
        <v>-83.20433824108316</v>
      </c>
      <c r="P306" s="3">
        <f>P211-P292*0+P293*0-P209*(P164-P111)+(P210+$N$6)*(P163-P110)</f>
        <v>-86.06329340641915</v>
      </c>
      <c r="Q306" s="3">
        <f>Q211-Q292*0+Q293*0-Q209*(Q164-Q111)+(Q210+$N$6)*(Q163-Q110)</f>
        <v>-88.31951020948428</v>
      </c>
      <c r="R306" s="3">
        <f>R211-R292*0+R293*0-R209*(R164-R111)+(R210+$N$6)*(R163-R110)</f>
        <v>-89.95474923327569</v>
      </c>
      <c r="S306" s="3">
        <f>S211-S292*0+S293*0-S209*(S164-S111)+(S210+$N$6)*(S163-S110)</f>
        <v>-90.95759655098918</v>
      </c>
      <c r="T306" s="3">
        <f>T211-T292*0+T293*0-T209*(T164-T111)+(T210+$N$6)*(T163-T110)</f>
        <v>-91.30606330283297</v>
      </c>
      <c r="U306" s="3">
        <f>U211-U292*0+U293*0-U209*(U164-U111)+(U210+$N$6)*(U163-U110)</f>
        <v>-90.93637547782986</v>
      </c>
      <c r="V306" s="3">
        <f>V211-V292*0+V293*0-V209*(V164-V111)+(V210+$N$6)*(V163-V110)</f>
        <v>-89.69570731611444</v>
      </c>
      <c r="W306" s="3">
        <f>W211-W292*0+W293*0-W209*(W164-W111)+(W210+$N$6)*(W163-W110)</f>
        <v>-87.30389100646863</v>
      </c>
      <c r="X306" s="3">
        <f>X211-X292*0+X293*0-X209*(X164-X111)+(X210+$N$6)*(X163-X110)</f>
        <v>-83.4032943178761</v>
      </c>
      <c r="Y306" s="3">
        <f>Y211-Y292*0+Y293*0-Y209*(Y164-Y111)+(Y210+$N$6)*(Y163-Y110)</f>
        <v>-77.79285126179175</v>
      </c>
      <c r="Z306" s="3">
        <f>Z211-Z292*0+Z293*0-Z209*(Z164-Z111)+(Z210+$N$6)*(Z163-Z110)</f>
        <v>-62.548778817616466</v>
      </c>
    </row>
    <row r="307" spans="1:26" ht="12.75">
      <c r="A307" s="3" t="s">
        <v>259</v>
      </c>
      <c r="B307" s="3">
        <f>B304*B117+B305*B118+B306*B49-(B215+B223+B181)</f>
        <v>-1.509903313490213E-13</v>
      </c>
      <c r="C307" s="3">
        <f>C304*C117+C305*C118+C306*C49-(C215+C223+C181)</f>
        <v>2.0872192862952943E-13</v>
      </c>
      <c r="D307" s="3">
        <f>D304*D117+D305*D118+D306*D49-(D215+D223+D181)</f>
        <v>1.9451107391432743E-13</v>
      </c>
      <c r="E307" s="3">
        <f>E304*E117+E305*E118+E306*E49-(E215+E223+E181)</f>
        <v>-1.1013412404281553E-13</v>
      </c>
      <c r="F307" s="3">
        <f>F304*F117+F305*F118+F306*F49-(F215+F223+F181)</f>
        <v>1.1463052729254741E-14</v>
      </c>
      <c r="G307" s="3">
        <f>G304*G117+G305*G118+G306*G49-(G215+G223+G181)</f>
        <v>-2.5779378631796135E-13</v>
      </c>
      <c r="H307" s="3">
        <f>H304*H117+H305*H118+H306*H49-(H215+H223+H181)</f>
        <v>-1.5853984791647235E-13</v>
      </c>
      <c r="I307" s="3">
        <f>I304*I117+I305*I118+I306*I49-(I215+I223+I181)</f>
        <v>2.4868995751603507E-14</v>
      </c>
      <c r="J307" s="3">
        <f>J304*J117+J305*J118+J306*J49-(J215+J223+J181)</f>
        <v>1.4210854715202004E-14</v>
      </c>
      <c r="K307" s="3">
        <f>K304*K117+K305*K118+K306*K49-(K215+K223+K181)</f>
        <v>-7.815970093361102E-14</v>
      </c>
      <c r="L307" s="3">
        <f>L304*L117+L305*L118+L306*L49-(L215+L223+L181)</f>
        <v>-5.950795411990839E-14</v>
      </c>
      <c r="M307" s="3">
        <f>M304*M117+M305*M118+M306*M49-(M215+M223+M181)</f>
        <v>2.3092638912203256E-14</v>
      </c>
      <c r="N307" s="3">
        <f>N304*N117+N305*N118+N306*N49-(N215+N223+N181)</f>
        <v>2.1316282072803006E-14</v>
      </c>
      <c r="O307" s="3">
        <f>O304*O117+O305*O118+O306*O49-(O215+O223+O181)</f>
        <v>-3.552713678800501E-14</v>
      </c>
      <c r="P307" s="3">
        <f>P304*P117+P305*P118+P306*P49-(P215+P223+P181)</f>
        <v>-1.554312234475219E-14</v>
      </c>
      <c r="Q307" s="3">
        <f>Q304*Q117+Q305*Q118+Q306*Q49-(Q215+Q223+Q181)</f>
        <v>6.661338147750939E-15</v>
      </c>
      <c r="R307" s="3">
        <f>R304*R117+R305*R118+R306*R49-(R215+R223+R181)</f>
        <v>-7.105427357601002E-15</v>
      </c>
      <c r="S307" s="3">
        <f>S304*S117+S305*S118+S306*S49-(S215+S223+S181)</f>
        <v>0</v>
      </c>
      <c r="T307" s="3">
        <f>T304*T117+T305*T118+T306*T49-(T215+T223+T181)</f>
        <v>0</v>
      </c>
      <c r="U307" s="3">
        <f>U304*U117+U305*U118+U306*U49-(U215+U223+U181)</f>
        <v>-7.105427357601002E-15</v>
      </c>
      <c r="V307" s="3">
        <f>V304*V117+V305*V118+V306*V49-(V215+V223+V181)</f>
        <v>0</v>
      </c>
      <c r="W307" s="3">
        <f>W304*W117+W305*W118+W306*W49-(W215+W223+W181)</f>
        <v>1.687538997430238E-14</v>
      </c>
      <c r="X307" s="3">
        <f>X304*X117+X305*X118+X306*X49-(X215+X223+X181)</f>
        <v>4.263256414560601E-14</v>
      </c>
      <c r="Y307" s="3">
        <f>Y304*Y117+Y305*Y118+Y306*Y49-(Y215+Y223+Y181)</f>
        <v>-1.1546319456101628E-14</v>
      </c>
      <c r="Z307" s="3">
        <f>Z304*Z117+Z305*Z118+Z306*Z49-(Z215+Z223+Z181)</f>
        <v>-1.5187850976872141E-13</v>
      </c>
    </row>
    <row r="309" ht="12.75">
      <c r="A309" s="3" t="s">
        <v>276</v>
      </c>
    </row>
    <row r="310" spans="1:26" ht="12.75">
      <c r="A310" s="3" t="s">
        <v>277</v>
      </c>
      <c r="B310" s="3">
        <f>B304*B117/B243</f>
        <v>0.23166582013301787</v>
      </c>
      <c r="C310" s="3">
        <f>C304*C117/C243</f>
        <v>0.10466885052361555</v>
      </c>
      <c r="D310" s="3">
        <f>D304*D117/D243</f>
        <v>-0.05887027634791412</v>
      </c>
      <c r="E310" s="3">
        <f>E304*E117/E243</f>
        <v>-0.20319767625652108</v>
      </c>
      <c r="F310" s="3">
        <f>F304*F117/F243</f>
        <v>-0.2929514109732624</v>
      </c>
      <c r="G310" s="3">
        <f>G304*G117/G243</f>
        <v>-0.32307161850989846</v>
      </c>
      <c r="H310" s="3">
        <f>H304*H117/H243</f>
        <v>-0.30804687509746903</v>
      </c>
      <c r="I310" s="3">
        <f>I304*I117/I243</f>
        <v>-0.2674413303696465</v>
      </c>
      <c r="J310" s="3">
        <f>J304*J117/J243</f>
        <v>-0.21734313739132638</v>
      </c>
      <c r="K310" s="3">
        <f>K304*K117/K243</f>
        <v>-0.16803312356398256</v>
      </c>
      <c r="L310" s="3">
        <f>L304*L117/L243</f>
        <v>-0.12489484592295486</v>
      </c>
      <c r="M310" s="3">
        <f>M304*M117/M243</f>
        <v>-0.09013392770289615</v>
      </c>
      <c r="N310" s="3">
        <f>N304*N117/N243</f>
        <v>-0.06416835110150355</v>
      </c>
      <c r="O310" s="3">
        <f>O304*O117/O243</f>
        <v>-0.0464196695263551</v>
      </c>
      <c r="P310" s="3">
        <f>P304*P117/P243</f>
        <v>-0.035599787772423244</v>
      </c>
      <c r="Q310" s="3">
        <f>Q304*Q117/Q243</f>
        <v>-0.029644463734394257</v>
      </c>
      <c r="R310" s="3">
        <f>R304*R117/R243</f>
        <v>-0.0253852296154306</v>
      </c>
      <c r="S310" s="3">
        <f>S304*S117/S243</f>
        <v>-0.018041714698886803</v>
      </c>
      <c r="T310" s="3">
        <f>T304*T117/T243</f>
        <v>-0.0008363275492794808</v>
      </c>
      <c r="U310" s="3">
        <f>U304*U117/U243</f>
        <v>0.034338925410386106</v>
      </c>
      <c r="V310" s="3">
        <f>V304*V117/V243</f>
        <v>0.09340439910067129</v>
      </c>
      <c r="W310" s="3">
        <f>W304*W117/W243</f>
        <v>0.17227234589017787</v>
      </c>
      <c r="X310" s="3">
        <f>X304*X117/X243</f>
        <v>0.2478672820454596</v>
      </c>
      <c r="Y310" s="3">
        <f>Y304*Y117/Y243</f>
        <v>0.27954446185738174</v>
      </c>
      <c r="Z310" s="3">
        <f>Z304*Z117/Z243</f>
        <v>-0.33411505361301064</v>
      </c>
    </row>
    <row r="311" spans="1:26" ht="12.75">
      <c r="A311" s="3" t="s">
        <v>278</v>
      </c>
      <c r="B311" s="3">
        <f>B305*B118/B244</f>
        <v>5.796054139053201</v>
      </c>
      <c r="C311" s="3">
        <f>C305*C118/C244</f>
        <v>5.2548097820611765</v>
      </c>
      <c r="D311" s="3">
        <f>D305*D118/D244</f>
        <v>4.792905045506307</v>
      </c>
      <c r="E311" s="3">
        <f>E305*E118/E244</f>
        <v>4.493408605345573</v>
      </c>
      <c r="F311" s="3">
        <f>F305*F118/F244</f>
        <v>4.403692203166553</v>
      </c>
      <c r="G311" s="3">
        <f>G305*G118/G244</f>
        <v>4.52009556657855</v>
      </c>
      <c r="H311" s="3">
        <f>H305*H118/H244</f>
        <v>4.78980358293229</v>
      </c>
      <c r="I311" s="3">
        <f>I305*I118/I244</f>
        <v>5.138820336509506</v>
      </c>
      <c r="J311" s="3">
        <f>J305*J118/J244</f>
        <v>5.503619217571782</v>
      </c>
      <c r="K311" s="3">
        <f>K305*K118/K244</f>
        <v>5.844800373929472</v>
      </c>
      <c r="L311" s="3">
        <f>L305*L118/L244</f>
        <v>6.144527411935766</v>
      </c>
      <c r="M311" s="3">
        <f>M305*M118/M244</f>
        <v>6.398569703101009</v>
      </c>
      <c r="N311" s="3">
        <f>N305*N118/N244</f>
        <v>6.609454452758484</v>
      </c>
      <c r="O311" s="3">
        <f>O305*O118/O244</f>
        <v>6.78223915497435</v>
      </c>
      <c r="P311" s="3">
        <f>P305*P118/P244</f>
        <v>6.922350765599876</v>
      </c>
      <c r="Q311" s="3">
        <f>Q305*Q118/Q244</f>
        <v>7.034579088870241</v>
      </c>
      <c r="R311" s="3">
        <f>R305*R118/R244</f>
        <v>7.122427047788326</v>
      </c>
      <c r="S311" s="3">
        <f>S305*S118/S244</f>
        <v>7.187121049193123</v>
      </c>
      <c r="T311" s="3">
        <f>T305*T118/T244</f>
        <v>7.225610520504381</v>
      </c>
      <c r="U311" s="3">
        <f>U305*U118/U244</f>
        <v>7.22714255997048</v>
      </c>
      <c r="V311" s="3">
        <f>V305*V118/V244</f>
        <v>7.169328908487509</v>
      </c>
      <c r="W311" s="3">
        <f>W305*W118/W244</f>
        <v>7.0179172794309075</v>
      </c>
      <c r="X311" s="3">
        <f>X305*X118/X244</f>
        <v>6.737801318214292</v>
      </c>
      <c r="Y311" s="3">
        <f>Y305*Y118/Y244</f>
        <v>6.318072062529236</v>
      </c>
      <c r="Z311" s="3">
        <f>Z305*Z118/Z244</f>
        <v>5.653189993651044</v>
      </c>
    </row>
    <row r="312" spans="1:26" ht="12.75">
      <c r="A312" s="3" t="s">
        <v>279</v>
      </c>
      <c r="B312" s="3">
        <f>B306</f>
        <v>-70.79110035681985</v>
      </c>
      <c r="C312" s="3">
        <f>C306</f>
        <v>-63.405391162664486</v>
      </c>
      <c r="D312" s="3">
        <f>D306</f>
        <v>-57.011188599351115</v>
      </c>
      <c r="E312" s="3">
        <f>E306</f>
        <v>-52.72891478671632</v>
      </c>
      <c r="F312" s="3">
        <f>F306</f>
        <v>-51.01032439665291</v>
      </c>
      <c r="G312" s="3">
        <f>G306</f>
        <v>-51.66809184732903</v>
      </c>
      <c r="H312" s="3">
        <f>H306</f>
        <v>-54.16192203182223</v>
      </c>
      <c r="I312" s="3">
        <f>I306</f>
        <v>-57.87428421796458</v>
      </c>
      <c r="J312" s="3">
        <f>J306</f>
        <v>-62.263273581701874</v>
      </c>
      <c r="K312" s="3">
        <f>K306</f>
        <v>-66.90952369484413</v>
      </c>
      <c r="L312" s="3">
        <f>L306</f>
        <v>-71.50870824941309</v>
      </c>
      <c r="M312" s="3">
        <f>M306</f>
        <v>-75.84719887837026</v>
      </c>
      <c r="N312" s="3">
        <f>N306</f>
        <v>-79.77834305863945</v>
      </c>
      <c r="O312" s="3">
        <f>O306</f>
        <v>-83.20433824108316</v>
      </c>
      <c r="P312" s="3">
        <f>P306</f>
        <v>-86.06329340641915</v>
      </c>
      <c r="Q312" s="3">
        <f>Q306</f>
        <v>-88.31951020948428</v>
      </c>
      <c r="R312" s="3">
        <f>R306</f>
        <v>-89.95474923327569</v>
      </c>
      <c r="S312" s="3">
        <f>S306</f>
        <v>-90.95759655098918</v>
      </c>
      <c r="T312" s="3">
        <f>T306</f>
        <v>-91.30606330283297</v>
      </c>
      <c r="U312" s="3">
        <f>U306</f>
        <v>-90.93637547782986</v>
      </c>
      <c r="V312" s="3">
        <f>V306</f>
        <v>-89.69570731611444</v>
      </c>
      <c r="W312" s="3">
        <f>W306</f>
        <v>-87.30389100646863</v>
      </c>
      <c r="X312" s="3">
        <f>X306</f>
        <v>-83.4032943178761</v>
      </c>
      <c r="Y312" s="3">
        <f>Y306</f>
        <v>-77.79285126179175</v>
      </c>
      <c r="Z312" s="3">
        <f>Z306</f>
        <v>-62.548778817616466</v>
      </c>
    </row>
    <row r="313" spans="1:26" ht="12.75">
      <c r="A313" s="3" t="s">
        <v>259</v>
      </c>
      <c r="B313" s="3">
        <f>B310*B243+B311*B244+B312*B49-(B215+B223+B181)</f>
        <v>-1.509903313490213E-13</v>
      </c>
      <c r="C313" s="3">
        <f>C310*C243+C311*C244+C312*C49-(C215+C223+C181)</f>
        <v>2.0872192862952943E-13</v>
      </c>
      <c r="D313" s="3">
        <f>D310*D243+D311*D244+D312*D49-(D215+D223+D181)</f>
        <v>1.9451107391432743E-13</v>
      </c>
      <c r="E313" s="3">
        <f>E310*E243+E311*E244+E312*E49-(E215+E223+E181)</f>
        <v>-1.1013412404281553E-13</v>
      </c>
      <c r="F313" s="3">
        <f>F310*F243+F311*F244+F312*F49-(F215+F223+F181)</f>
        <v>1.1463052729254741E-14</v>
      </c>
      <c r="G313" s="3">
        <f>G310*G243+G311*G244+G312*G49-(G215+G223+G181)</f>
        <v>-2.5779378631796135E-13</v>
      </c>
      <c r="H313" s="3">
        <f>H310*H243+H311*H244+H312*H49-(H215+H223+H181)</f>
        <v>-1.5853984791647235E-13</v>
      </c>
      <c r="I313" s="3">
        <f>I310*I243+I311*I244+I312*I49-(I215+I223+I181)</f>
        <v>2.4868995751603507E-14</v>
      </c>
      <c r="J313" s="3">
        <f>J310*J243+J311*J244+J312*J49-(J215+J223+J181)</f>
        <v>1.4210854715202004E-14</v>
      </c>
      <c r="K313" s="3">
        <f>K310*K243+K311*K244+K312*K49-(K215+K223+K181)</f>
        <v>-7.815970093361102E-14</v>
      </c>
      <c r="L313" s="3">
        <f>L310*L243+L311*L244+L312*L49-(L215+L223+L181)</f>
        <v>-5.950795411990839E-14</v>
      </c>
      <c r="M313" s="3">
        <f>M310*M243+M311*M244+M312*M49-(M215+M223+M181)</f>
        <v>2.3092638912203256E-14</v>
      </c>
      <c r="N313" s="3">
        <f>N310*N243+N311*N244+N312*N49-(N215+N223+N181)</f>
        <v>2.1316282072803006E-14</v>
      </c>
      <c r="O313" s="3">
        <f>O310*O243+O311*O244+O312*O49-(O215+O223+O181)</f>
        <v>-3.552713678800501E-14</v>
      </c>
      <c r="P313" s="3">
        <f>P310*P243+P311*P244+P312*P49-(P215+P223+P181)</f>
        <v>-1.554312234475219E-14</v>
      </c>
      <c r="Q313" s="3">
        <f>Q310*Q243+Q311*Q244+Q312*Q49-(Q215+Q223+Q181)</f>
        <v>6.661338147750939E-15</v>
      </c>
      <c r="R313" s="3">
        <f>R310*R243+R311*R244+R312*R49-(R215+R223+R181)</f>
        <v>-7.105427357601002E-15</v>
      </c>
      <c r="S313" s="3">
        <f>S310*S243+S311*S244+S312*S49-(S215+S223+S181)</f>
        <v>0</v>
      </c>
      <c r="T313" s="3">
        <f>T310*T243+T311*T244+T312*T49-(T215+T223+T181)</f>
        <v>0</v>
      </c>
      <c r="U313" s="3">
        <f>U310*U243+U311*U244+U312*U49-(U215+U223+U181)</f>
        <v>-7.105427357601002E-15</v>
      </c>
      <c r="V313" s="3">
        <f>V310*V243+V311*V244+V312*V49-(V215+V223+V181)</f>
        <v>0</v>
      </c>
      <c r="W313" s="3">
        <f>W310*W243+W311*W244+W312*W49-(W215+W223+W181)</f>
        <v>1.687538997430238E-14</v>
      </c>
      <c r="X313" s="3">
        <f>X310*X243+X311*X244+X312*X49-(X215+X223+X181)</f>
        <v>4.263256414560601E-14</v>
      </c>
      <c r="Y313" s="3">
        <f>Y310*Y243+Y311*Y244+Y312*Y49-(Y215+Y223+Y181)</f>
        <v>-1.1546319456101628E-14</v>
      </c>
      <c r="Z313" s="3">
        <f>Z310*Z243+Z311*Z244+Z312*Z49-(Z215+Z223+Z181)</f>
        <v>-1.5187850976872141E-13</v>
      </c>
    </row>
    <row r="315" spans="1:6" ht="12.75">
      <c r="A315" s="3" t="s">
        <v>276</v>
      </c>
      <c r="B315" s="11"/>
      <c r="C315" s="11"/>
      <c r="D315" s="11"/>
      <c r="F315" s="11"/>
    </row>
    <row r="316" spans="1:26" ht="14.25" customHeight="1">
      <c r="A316" s="3" t="s">
        <v>280</v>
      </c>
      <c r="B316" s="3">
        <f>B310*(B111-$B$11)/(B60-$B$11)+B201*(B132-$B$11)/(B60-$B$11)</f>
        <v>-0.2783690324350311</v>
      </c>
      <c r="C316" s="3">
        <f>C310*(C111-$B$11)/(C60-$B$11)+C201*(C132-$B$11)/(C60-$B$11)</f>
        <v>-0.12466281263500109</v>
      </c>
      <c r="D316" s="3">
        <f>D310*(D111-$B$11)/(D60-$B$11)+D201*(D132-$B$11)/(D60-$B$11)</f>
        <v>0.07055859992371896</v>
      </c>
      <c r="E316" s="3">
        <f>E310*(E111-$B$11)/(E60-$B$11)+E201*(E132-$B$11)/(E60-$B$11)</f>
        <v>0.24186538202119423</v>
      </c>
      <c r="F316" s="3">
        <f>F310*(F111-$B$11)/(F60-$B$11)+F201*(F132-$B$11)/(F60-$B$11)</f>
        <v>0.3488836169590568</v>
      </c>
      <c r="G316" s="3">
        <f>G310*(G111-$B$11)/(G60-$B$11)+G201*(G132-$B$11)/(G60-$B$11)</f>
        <v>0.3861251258002844</v>
      </c>
      <c r="H316" s="3">
        <f>H310*(H111-$B$11)/(H60-$B$11)+H201*(H132-$B$11)/(H60-$B$11)</f>
        <v>0.3699607869135404</v>
      </c>
      <c r="I316" s="3">
        <f>I310*(I111-$B$11)/(I60-$B$11)+I201*(I132-$B$11)/(I60-$B$11)</f>
        <v>0.3224418125962868</v>
      </c>
      <c r="J316" s="3">
        <f>J310*(J111-$B$11)/(J60-$B$11)+J201*(J132-$B$11)/(J60-$B$11)</f>
        <v>0.2620993610387899</v>
      </c>
      <c r="K316" s="3">
        <f>K310*(K111-$B$11)/(K60-$B$11)+K201*(K132-$B$11)/(K60-$B$11)</f>
        <v>0.20145944879300415</v>
      </c>
      <c r="L316" s="3">
        <f>L310*(L111-$B$11)/(L60-$B$11)+L201*(L132-$B$11)/(L60-$B$11)</f>
        <v>0.1478582738187248</v>
      </c>
      <c r="M316" s="3">
        <f>M310*(M111-$B$11)/(M60-$B$11)+M201*(M132-$B$11)/(M60-$B$11)</f>
        <v>0.10501151705385112</v>
      </c>
      <c r="N316" s="3">
        <f>N310*(N111-$B$11)/(N60-$B$11)+N201*(N132-$B$11)/(N60-$B$11)</f>
        <v>0.07424124492573209</v>
      </c>
      <c r="O316" s="3">
        <f>O310*(O111-$B$11)/(O60-$B$11)+O201*(O132-$B$11)/(O60-$B$11)</f>
        <v>0.055155121992662516</v>
      </c>
      <c r="P316" s="3">
        <f>P310*(P111-$B$11)/(P60-$B$11)+P201*(P132-$B$11)/(P60-$B$11)</f>
        <v>0.04590604611841754</v>
      </c>
      <c r="Q316" s="3">
        <f>Q310*(Q111-$B$11)/(Q60-$B$11)+Q201*(Q132-$B$11)/(Q60-$B$11)</f>
        <v>0.04317846361489623</v>
      </c>
      <c r="R316" s="3">
        <f>R310*(R111-$B$11)/(R60-$B$11)+R201*(R132-$B$11)/(R60-$B$11)</f>
        <v>0.041971658922689094</v>
      </c>
      <c r="S316" s="3">
        <f>S310*(S111-$B$11)/(S60-$B$11)+S201*(S132-$B$11)/(S60-$B$11)</f>
        <v>0.035265803200238935</v>
      </c>
      <c r="T316" s="3">
        <f>T310*(T111-$B$11)/(T60-$B$11)+T201*(T132-$B$11)/(T60-$B$11)</f>
        <v>0.013950004327981089</v>
      </c>
      <c r="U316" s="3">
        <f>U310*(U111-$B$11)/(U60-$B$11)+U201*(U132-$B$11)/(U60-$B$11)</f>
        <v>-0.03188237468230888</v>
      </c>
      <c r="V316" s="3">
        <f>V310*(V111-$B$11)/(V60-$B$11)+V201*(V132-$B$11)/(V60-$B$11)</f>
        <v>-0.10827941376248383</v>
      </c>
      <c r="W316" s="3">
        <f>W310*(W111-$B$11)/(W60-$B$11)+W201*(W132-$B$11)/(W60-$B$11)</f>
        <v>-0.20810688003052602</v>
      </c>
      <c r="X316" s="3">
        <f>X310*(X111-$B$11)/(X60-$B$11)+X201*(X132-$B$11)/(X60-$B$11)</f>
        <v>-0.3013086824712171</v>
      </c>
      <c r="Y316" s="3">
        <f>Y310*(Y111-$B$11)/(Y60-$B$11)+Y201*(Y132-$B$11)/(Y60-$B$11)</f>
        <v>-0.3383779045578245</v>
      </c>
      <c r="Z316" s="3">
        <f>Z310*(Z111-$B$11)/(Z60-$B$11)+Z201*(Z132-$B$11)/(Z60-$B$11)</f>
        <v>0.4014717585133163</v>
      </c>
    </row>
    <row r="317" spans="1:26" ht="12.75">
      <c r="A317" s="3" t="s">
        <v>281</v>
      </c>
      <c r="B317" s="3">
        <f>B311*(B110-$B$10)/(B59-$B$10)+(B202+$N$5)*(B131-$B$10)/(B59-$B$10)</f>
        <v>8.009290438423493</v>
      </c>
      <c r="C317" s="3">
        <f>C311*(C110-$B$10)/(C59-$B$10)+(C202+$N$5)*(C131-$B$10)/(C59-$B$10)</f>
        <v>9.938336116274366</v>
      </c>
      <c r="D317" s="3">
        <f>D311*(D110-$B$10)/(D59-$B$10)+(D202+$N$5)*(D131-$B$10)/(D59-$B$10)</f>
        <v>11.799291813950331</v>
      </c>
      <c r="E317" s="3">
        <f>E311*(E110-$B$10)/(E59-$B$10)+(E202+$N$5)*(E131-$B$10)/(E59-$B$10)</f>
        <v>13.244686265828376</v>
      </c>
      <c r="F317" s="3">
        <f>F311*(F110-$B$10)/(F59-$B$10)+(F202+$N$5)*(F131-$B$10)/(F59-$B$10)</f>
        <v>13.923569383868308</v>
      </c>
      <c r="G317" s="3">
        <f>G311*(G110-$B$10)/(G59-$B$10)+(G202+$N$5)*(G131-$B$10)/(G59-$B$10)</f>
        <v>13.678215622555406</v>
      </c>
      <c r="H317" s="3">
        <f>H311*(H110-$B$10)/(H59-$B$10)+(H202+$N$5)*(H131-$B$10)/(H59-$B$10)</f>
        <v>12.643048615311567</v>
      </c>
      <c r="I317" s="3">
        <f>I311*(I110-$B$10)/(I59-$B$10)+(I202+$N$5)*(I131-$B$10)/(I59-$B$10)</f>
        <v>11.134459446854887</v>
      </c>
      <c r="J317" s="3">
        <f>J311*(J110-$B$10)/(J59-$B$10)+(J202+$N$5)*(J131-$B$10)/(J59-$B$10)</f>
        <v>9.468171228180289</v>
      </c>
      <c r="K317" s="3">
        <f>K311*(K110-$B$10)/(K59-$B$10)+(K202+$N$5)*(K131-$B$10)/(K59-$B$10)</f>
        <v>7.860121305169814</v>
      </c>
      <c r="L317" s="3">
        <f>L311*(L110-$B$10)/(L59-$B$10)+(L202+$N$5)*(L131-$B$10)/(L59-$B$10)</f>
        <v>6.4220271406066</v>
      </c>
      <c r="M317" s="3">
        <f>M311*(M110-$B$10)/(M59-$B$10)+(M202+$N$5)*(M131-$B$10)/(M59-$B$10)</f>
        <v>5.1952427580156435</v>
      </c>
      <c r="N317" s="3">
        <f>N311*(N110-$B$10)/(N59-$B$10)+(N202+$N$5)*(N131-$B$10)/(N59-$B$10)</f>
        <v>4.184139818556263</v>
      </c>
      <c r="O317" s="3">
        <f>O311*(O110-$B$10)/(O59-$B$10)+(O202+$N$5)*(O131-$B$10)/(O59-$B$10)</f>
        <v>3.3779710656376327</v>
      </c>
      <c r="P317" s="3">
        <f>P311*(P110-$B$10)/(P59-$B$10)+(P202+$N$5)*(P131-$B$10)/(P59-$B$10)</f>
        <v>2.762686493030829</v>
      </c>
      <c r="Q317" s="3">
        <f>Q311*(Q110-$B$10)/(Q59-$B$10)+(Q202+$N$5)*(Q131-$B$10)/(Q59-$B$10)</f>
        <v>2.3266066416252063</v>
      </c>
      <c r="R317" s="3">
        <f>R311*(R110-$B$10)/(R59-$B$10)+(R202+$N$5)*(R131-$B$10)/(R59-$B$10)</f>
        <v>2.0630576705963612</v>
      </c>
      <c r="S317" s="3">
        <f>S311*(S110-$B$10)/(S59-$B$10)+(S202+$N$5)*(S131-$B$10)/(S59-$B$10)</f>
        <v>1.971954461964664</v>
      </c>
      <c r="T317" s="3">
        <f>T311*(T110-$B$10)/(T59-$B$10)+(T202+$N$5)*(T131-$B$10)/(T59-$B$10)</f>
        <v>2.0615570193767265</v>
      </c>
      <c r="U317" s="3">
        <f>U311*(U110-$B$10)/(U59-$B$10)+(U202+$N$5)*(U131-$B$10)/(U59-$B$10)</f>
        <v>2.3509857523605167</v>
      </c>
      <c r="V317" s="3">
        <f>V311*(V110-$B$10)/(V59-$B$10)+(V202+$N$5)*(V131-$B$10)/(V59-$B$10)</f>
        <v>2.872723604403813</v>
      </c>
      <c r="W317" s="3">
        <f>W311*(W110-$B$10)/(W59-$B$10)+(W202+$N$5)*(W131-$B$10)/(W59-$B$10)</f>
        <v>3.6713243185429913</v>
      </c>
      <c r="X317" s="3">
        <f>X311*(X110-$B$10)/(X59-$B$10)+(X202+$N$5)*(X131-$B$10)/(X59-$B$10)</f>
        <v>4.791383754287683</v>
      </c>
      <c r="Y317" s="3">
        <f>Y311*(Y110-$B$10)/(Y59-$B$10)+(Y202+$N$5)*(Y131-$B$10)/(Y59-$B$10)</f>
        <v>6.251038086995773</v>
      </c>
      <c r="Z317" s="3">
        <f>Z311*(Z110-$B$10)/(Z59-$B$10)+(Z202+$N$5)*(Z131-$B$10)/(Z59-$B$10)</f>
        <v>8.180955615023223</v>
      </c>
    </row>
    <row r="318" spans="1:26" ht="12.75">
      <c r="A318" s="3" t="s">
        <v>282</v>
      </c>
      <c r="B318" s="3">
        <f>B312+B203</f>
        <v>-70.73010785620534</v>
      </c>
      <c r="C318" s="3">
        <f>C312+C203</f>
        <v>-63.289929665061216</v>
      </c>
      <c r="D318" s="3">
        <f>D312+D203</f>
        <v>-56.857838811366264</v>
      </c>
      <c r="E318" s="3">
        <f>E312+E203</f>
        <v>-52.559246779975155</v>
      </c>
      <c r="F318" s="3">
        <f>F312+F203</f>
        <v>-50.844554893736856</v>
      </c>
      <c r="G318" s="3">
        <f>G312+G203</f>
        <v>-51.521182939910545</v>
      </c>
      <c r="H318" s="3">
        <f>H312+H203</f>
        <v>-54.04273113421348</v>
      </c>
      <c r="I318" s="3">
        <f>I312+I203</f>
        <v>-57.78661299146592</v>
      </c>
      <c r="J318" s="3">
        <f>J312+J203</f>
        <v>-62.20749169887123</v>
      </c>
      <c r="K318" s="3">
        <f>K312+K203</f>
        <v>-66.88401024988427</v>
      </c>
      <c r="L318" s="3">
        <f>L312+L203</f>
        <v>-71.51088083738543</v>
      </c>
      <c r="M318" s="3">
        <f>M312+M203</f>
        <v>-75.8741658284256</v>
      </c>
      <c r="N318" s="3">
        <f>N312+N203</f>
        <v>-79.82728483168884</v>
      </c>
      <c r="O318" s="3">
        <f>O312+O203</f>
        <v>-83.27270443001436</v>
      </c>
      <c r="P318" s="3">
        <f>P312+P203</f>
        <v>-86.14885586737938</v>
      </c>
      <c r="Q318" s="3">
        <f>Q312+Q203</f>
        <v>-88.4202670329433</v>
      </c>
      <c r="R318" s="3">
        <f>R312+R203</f>
        <v>-90.06863687845787</v>
      </c>
      <c r="S318" s="3">
        <f>S312+S203</f>
        <v>-91.0819454601805</v>
      </c>
      <c r="T318" s="3">
        <f>T312+T203</f>
        <v>-91.43674717126494</v>
      </c>
      <c r="U318" s="3">
        <f>U312+U203</f>
        <v>-91.06670754274425</v>
      </c>
      <c r="V318" s="3">
        <f>V312+V203</f>
        <v>-89.81540456591374</v>
      </c>
      <c r="W318" s="3">
        <f>W312+W203</f>
        <v>-87.39887293949158</v>
      </c>
      <c r="X318" s="3">
        <f>X312+X203</f>
        <v>-83.4574333041904</v>
      </c>
      <c r="Y318" s="3">
        <f>Y312+Y203</f>
        <v>-77.79232147568406</v>
      </c>
      <c r="Z318" s="3">
        <f>Z312+Z203</f>
        <v>-62.487786317001955</v>
      </c>
    </row>
    <row r="319" spans="1:26" ht="12.75">
      <c r="A319" s="3" t="s">
        <v>259</v>
      </c>
      <c r="B319" s="3">
        <f>B316*B61+B317*B62+B318*B49-(B207+B215+B223+B181)</f>
        <v>-1.5631940186722204E-13</v>
      </c>
      <c r="C319" s="3">
        <f>C316*C61+C317*C62+C318*C49-(C207+C215+C223+C181)</f>
        <v>2.078337502098293E-13</v>
      </c>
      <c r="D319" s="3">
        <f>D316*D61+D317*D62+D318*D49-(D207+D215+D223+D181)</f>
        <v>1.936228954946273E-13</v>
      </c>
      <c r="E319" s="3">
        <f>E316*E61+E317*E62+E318*E49-(E207+E215+E223+E181)</f>
        <v>-1.1102230246251565E-13</v>
      </c>
      <c r="F319" s="3">
        <f>F316*F61+F317*F62+F318*F49-(F207+F215+F223+F181)</f>
        <v>1.149080830487037E-14</v>
      </c>
      <c r="G319" s="3">
        <f>G316*G61+G317*G62+G318*G49-(G207+G215+G223+G181)</f>
        <v>-2.5712765250318625E-13</v>
      </c>
      <c r="H319" s="3">
        <f>H316*H61+H317*H62+H318*H49-(H207+H215+H223+H181)</f>
        <v>-1.580957587066223E-13</v>
      </c>
      <c r="I319" s="3">
        <f>I316*I61+I317*I62+I318*I49-(I207+I215+I223+I181)</f>
        <v>2.6645352591003757E-14</v>
      </c>
      <c r="J319" s="3">
        <f>J316*J61+J317*J62+J318*J49-(J207+J215+J223+J181)</f>
        <v>1.4210854715202004E-14</v>
      </c>
      <c r="K319" s="3">
        <f>K316*K61+K317*K62+K318*K49-(K207+K215+K223+K181)</f>
        <v>-7.993605777301127E-14</v>
      </c>
      <c r="L319" s="3">
        <f>L316*L61+L317*L62+L318*L49-(L207+L215+L223+L181)</f>
        <v>-5.861977570020827E-14</v>
      </c>
      <c r="M319" s="3">
        <f>M316*M61+M317*M62+M318*M49-(M207+M215+M223+M181)</f>
        <v>2.3092638912203256E-14</v>
      </c>
      <c r="N319" s="3">
        <f>N316*N61+N317*N62+N318*N49-(N207+N215+N223+N181)</f>
        <v>2.3092638912203256E-14</v>
      </c>
      <c r="O319" s="3">
        <f>O316*O61+O317*O62+O318*O49-(O207+O215+O223+O181)</f>
        <v>-3.730349362740526E-14</v>
      </c>
      <c r="P319" s="3">
        <f>P316*P61+P317*P62+P318*P49-(P207+P215+P223+P181)</f>
        <v>-1.5987211554602254E-14</v>
      </c>
      <c r="Q319" s="3">
        <f>Q316*Q61+Q317*Q62+Q318*Q49-(Q207+Q215+Q223+Q181)</f>
        <v>7.105427357601002E-15</v>
      </c>
      <c r="R319" s="3">
        <f>R316*R61+R317*R62+R318*R49-(R207+R215+R223+R181)</f>
        <v>-7.105427357601002E-15</v>
      </c>
      <c r="S319" s="3">
        <f>S316*S61+S317*S62+S318*S49-(S207+S215+S223+S181)</f>
        <v>0</v>
      </c>
      <c r="T319" s="3">
        <f>T316*T61+T317*T62+T318*T49-(T207+T215+T223+T181)</f>
        <v>0</v>
      </c>
      <c r="U319" s="3">
        <f>U316*U61+U317*U62+U318*U49-(U207+U215+U223+U181)</f>
        <v>-7.105427357601002E-15</v>
      </c>
      <c r="V319" s="3">
        <f>V316*V61+V317*V62+V318*V49-(V207+V215+V223+V181)</f>
        <v>0</v>
      </c>
      <c r="W319" s="3">
        <f>W316*W61+W317*W62+W318*W49-(W207+W215+W223+W181)</f>
        <v>1.7763568394002505E-14</v>
      </c>
      <c r="X319" s="3">
        <f>X316*X61+X317*X62+X318*X49-(X207+X215+X223+X181)</f>
        <v>4.263256414560601E-14</v>
      </c>
      <c r="Y319" s="3">
        <f>Y316*Y61+Y317*Y62+Y318*Y49-(Y207+Y215+Y223+Y181)</f>
        <v>0</v>
      </c>
      <c r="Z319" s="3">
        <f>Z316*Z61+Z317*Z62+Z318*Z49-(Z207+Z215+Z223+Z181)</f>
        <v>-1.5276668818842154E-13</v>
      </c>
    </row>
    <row r="320" ht="12.75">
      <c r="A320" s="3" t="s">
        <v>283</v>
      </c>
    </row>
    <row r="321" spans="1:26" ht="12.75">
      <c r="A321" s="3" t="s">
        <v>284</v>
      </c>
      <c r="B321" s="3">
        <f>-B318/$B$8*SIN(B47)</f>
        <v>6.676787313532593</v>
      </c>
      <c r="C321" s="3">
        <f>-C318/$B$8*SIN(C47)</f>
        <v>6.047471440863306</v>
      </c>
      <c r="D321" s="3">
        <f>-D318/$B$8*SIN(D47)</f>
        <v>5.479369901529683</v>
      </c>
      <c r="E321" s="3">
        <f>-E318/$B$8*SIN(E47)</f>
        <v>5.090495500396698</v>
      </c>
      <c r="F321" s="3">
        <f>-F318/$B$8*SIN(F47)</f>
        <v>4.933415525646614</v>
      </c>
      <c r="G321" s="3">
        <f>-G318/$B$8*SIN(G47)</f>
        <v>4.993954146040751</v>
      </c>
      <c r="H321" s="3">
        <f>-H318/$B$8*SIN(H47)</f>
        <v>5.219128242012913</v>
      </c>
      <c r="I321" s="3">
        <f>-I318/$B$8*SIN(I47)</f>
        <v>5.545967304798264</v>
      </c>
      <c r="J321" s="3">
        <f>-J318/$B$8*SIN(J47)</f>
        <v>5.918522512876004</v>
      </c>
      <c r="K321" s="3">
        <f>-K318/$B$8*SIN(K47)</f>
        <v>6.294133480681677</v>
      </c>
      <c r="L321" s="3">
        <f>-L318/$B$8*SIN(L47)</f>
        <v>6.643851750107097</v>
      </c>
      <c r="M321" s="3">
        <f>-M318/$B$8*SIN(M47)</f>
        <v>6.950638731074999</v>
      </c>
      <c r="N321" s="3">
        <f>-N318/$B$8*SIN(N47)</f>
        <v>7.2070378752119915</v>
      </c>
      <c r="O321" s="3">
        <f>-O318/$B$8*SIN(O47)</f>
        <v>7.41287435582395</v>
      </c>
      <c r="P321" s="3">
        <f>-P318/$B$8*SIN(P47)</f>
        <v>7.573075840369784</v>
      </c>
      <c r="Q321" s="3">
        <f>-Q318/$B$8*SIN(Q47)</f>
        <v>7.695581631186921</v>
      </c>
      <c r="R321" s="3">
        <f>-R318/$B$8*SIN(R47)</f>
        <v>7.789260161460607</v>
      </c>
      <c r="S321" s="3">
        <f>-S318/$B$8*SIN(S47)</f>
        <v>7.861643528775298</v>
      </c>
      <c r="T321" s="3">
        <f>-T318/$B$8*SIN(T47)</f>
        <v>7.916054298315619</v>
      </c>
      <c r="U321" s="3">
        <f>-U318/$B$8*SIN(U47)</f>
        <v>7.947469514552159</v>
      </c>
      <c r="V321" s="3">
        <f>-V318/$B$8*SIN(V47)</f>
        <v>7.936908601461256</v>
      </c>
      <c r="W321" s="3">
        <f>-W318/$B$8*SIN(W47)</f>
        <v>7.846797732869112</v>
      </c>
      <c r="X321" s="3">
        <f>-X318/$B$8*SIN(X47)</f>
        <v>7.6254762881899865</v>
      </c>
      <c r="Y321" s="3">
        <f>-Y318/$B$8*SIN(Y47)</f>
        <v>7.231860825084908</v>
      </c>
      <c r="Z321" s="3">
        <f>-Z318/$B$8*SIN(Z47)</f>
        <v>5.898727876681593</v>
      </c>
    </row>
    <row r="322" spans="1:26" ht="12.75">
      <c r="A322" s="3" t="s">
        <v>303</v>
      </c>
      <c r="B322" s="3">
        <f>B318/$B$8*COS(B47)</f>
        <v>2.334093559254775</v>
      </c>
      <c r="C322" s="3">
        <f>C318/$B$8*COS(C47)</f>
        <v>1.8666122098675615</v>
      </c>
      <c r="D322" s="3">
        <f>D318/$B$8*COS(D47)</f>
        <v>1.5181053406149638</v>
      </c>
      <c r="E322" s="3">
        <f>E318/$B$8*COS(E47)</f>
        <v>1.3082812317022119</v>
      </c>
      <c r="F322" s="3">
        <f>F318/$B$8*COS(F47)</f>
        <v>1.2300808407300499</v>
      </c>
      <c r="G322" s="3">
        <f>G318/$B$8*COS(G47)</f>
        <v>1.2667852629864653</v>
      </c>
      <c r="H322" s="3">
        <f>H318/$B$8*COS(H47)</f>
        <v>1.4024508112130276</v>
      </c>
      <c r="I322" s="3">
        <f>I318/$B$8*COS(I47)</f>
        <v>1.6233216145801967</v>
      </c>
      <c r="J322" s="3">
        <f>J318/$B$8*COS(J47)</f>
        <v>1.9154141847734243</v>
      </c>
      <c r="K322" s="3">
        <f>K318/$B$8*COS(K47)</f>
        <v>2.2624305510729377</v>
      </c>
      <c r="L322" s="3">
        <f>L318/$B$8*COS(L47)</f>
        <v>2.645240008767872</v>
      </c>
      <c r="M322" s="3">
        <f>M318/$B$8*COS(M47)</f>
        <v>3.0426159191844113</v>
      </c>
      <c r="N322" s="3">
        <f>N318/$B$8*COS(N47)</f>
        <v>3.4325732477626203</v>
      </c>
      <c r="O322" s="3">
        <f>O318/$B$8*COS(O47)</f>
        <v>3.793774744980647</v>
      </c>
      <c r="P322" s="3">
        <f>P318/$B$8*COS(P47)</f>
        <v>4.106674565703076</v>
      </c>
      <c r="Q322" s="3">
        <f>Q318/$B$8*COS(Q47)</f>
        <v>4.354246155135059</v>
      </c>
      <c r="R322" s="3">
        <f>R318/$B$8*COS(R47)</f>
        <v>4.5222803571337415</v>
      </c>
      <c r="S322" s="3">
        <f>S318/$B$8*COS(S47)</f>
        <v>4.599322658237674</v>
      </c>
      <c r="T322" s="3">
        <f>T318/$B$8*COS(T47)</f>
        <v>4.576338239109635</v>
      </c>
      <c r="U322" s="3">
        <f>U318/$B$8*COS(U47)</f>
        <v>4.446254664548714</v>
      </c>
      <c r="V322" s="3">
        <f>V318/$B$8*COS(V47)</f>
        <v>4.20399224849879</v>
      </c>
      <c r="W322" s="3">
        <f>W318/$B$8*COS(W47)</f>
        <v>3.8488173833496053</v>
      </c>
      <c r="X322" s="3">
        <f>X318/$B$8*COS(X47)</f>
        <v>3.3916873552092266</v>
      </c>
      <c r="Y322" s="3">
        <f>Y318/$B$8*COS(Y47)</f>
        <v>2.8664685263166567</v>
      </c>
      <c r="Z322" s="3">
        <f>Z318/$B$8*COS(Z47)</f>
        <v>2.062096948461064</v>
      </c>
    </row>
    <row r="323" spans="1:26" ht="12.75">
      <c r="A323" s="3" t="s">
        <v>259</v>
      </c>
      <c r="B323" s="3">
        <f>B321*B68+B322*B69-B318*B49</f>
        <v>0</v>
      </c>
      <c r="C323" s="3">
        <f>C321*C68+C322*C69-C318*C49</f>
        <v>0</v>
      </c>
      <c r="D323" s="3">
        <f>D321*D68+D322*D69-D318*D49</f>
        <v>0</v>
      </c>
      <c r="E323" s="3">
        <f>E321*E68+E322*E69-E318*E49</f>
        <v>0</v>
      </c>
      <c r="F323" s="3">
        <f>F321*F68+F322*F69-F318*F49</f>
        <v>0</v>
      </c>
      <c r="G323" s="3">
        <f>G321*G68+G322*G69-G318*G49</f>
        <v>0</v>
      </c>
      <c r="H323" s="3">
        <f>H321*H68+H322*H69-H318*H49</f>
        <v>0</v>
      </c>
      <c r="I323" s="3">
        <f>I321*I68+I322*I69-I318*I49</f>
        <v>0</v>
      </c>
      <c r="J323" s="3">
        <f>J321*J68+J322*J69-J318*J49</f>
        <v>0</v>
      </c>
      <c r="K323" s="3">
        <f>K321*K68+K322*K69-K318*K49</f>
        <v>0</v>
      </c>
      <c r="L323" s="3">
        <f>L321*L68+L322*L69-L318*L49</f>
        <v>0</v>
      </c>
      <c r="M323" s="3">
        <f>M321*M68+M322*M69-M318*M49</f>
        <v>0</v>
      </c>
      <c r="N323" s="3">
        <f>N321*N68+N322*N69-N318*N49</f>
        <v>0</v>
      </c>
      <c r="O323" s="3">
        <f>O321*O68+O322*O69-O318*O49</f>
        <v>0</v>
      </c>
      <c r="P323" s="3">
        <f>P321*P68+P322*P69-P318*P49</f>
        <v>0</v>
      </c>
      <c r="Q323" s="3">
        <f>Q321*Q68+Q322*Q69-Q318*Q49</f>
        <v>0</v>
      </c>
      <c r="R323" s="3">
        <f>R321*R68+R322*R69-R318*R49</f>
        <v>0</v>
      </c>
      <c r="S323" s="3">
        <f>S321*S68+S322*S69-S318*S49</f>
        <v>0</v>
      </c>
      <c r="T323" s="3">
        <f>T321*T68+T322*T69-T318*T49</f>
        <v>0</v>
      </c>
      <c r="U323" s="3">
        <f>U321*U68+U322*U69-U318*U49</f>
        <v>0</v>
      </c>
      <c r="V323" s="3">
        <f>V321*V68+V322*V69-V318*V49</f>
        <v>0</v>
      </c>
      <c r="W323" s="3">
        <f>W321*W68+W322*W69-W318*W49</f>
        <v>0</v>
      </c>
      <c r="X323" s="3">
        <f>X321*X68+X322*X69-X318*X49</f>
        <v>0</v>
      </c>
      <c r="Y323" s="3">
        <f>Y321*Y68+Y322*Y69-Y318*Y49</f>
        <v>0</v>
      </c>
      <c r="Z323" s="3">
        <f>Z321*Z68+Z322*Z69-Z318*Z49</f>
        <v>0</v>
      </c>
    </row>
    <row r="325" spans="1:26" ht="12.75">
      <c r="A325" s="3" t="s">
        <v>285</v>
      </c>
      <c r="B325" s="3">
        <f>B316+B321</f>
        <v>6.398418281097562</v>
      </c>
      <c r="C325" s="3">
        <f>C316+C321</f>
        <v>5.922808628228305</v>
      </c>
      <c r="D325" s="3">
        <f>D316+D321</f>
        <v>5.549928501453402</v>
      </c>
      <c r="E325" s="3">
        <f>E316+E321</f>
        <v>5.332360882417892</v>
      </c>
      <c r="F325" s="3">
        <f>F316+F321</f>
        <v>5.282299142605671</v>
      </c>
      <c r="G325" s="3">
        <f>G316+G321</f>
        <v>5.380079271841035</v>
      </c>
      <c r="H325" s="3">
        <f>H316+H321</f>
        <v>5.589089028926454</v>
      </c>
      <c r="I325" s="3">
        <f>I316+I321</f>
        <v>5.868409117394551</v>
      </c>
      <c r="J325" s="3">
        <f>J316+J321</f>
        <v>6.180621873914794</v>
      </c>
      <c r="K325" s="3">
        <f>K316+K321</f>
        <v>6.4955929294746815</v>
      </c>
      <c r="L325" s="3">
        <f>L316+L321</f>
        <v>6.7917100239258215</v>
      </c>
      <c r="M325" s="3">
        <f>M316+M321</f>
        <v>7.055650248128851</v>
      </c>
      <c r="N325" s="3">
        <f>N316+N321</f>
        <v>7.281279120137723</v>
      </c>
      <c r="O325" s="3">
        <f>O316+O321</f>
        <v>7.4680294778166125</v>
      </c>
      <c r="P325" s="3">
        <f>P316+P321</f>
        <v>7.618981886488202</v>
      </c>
      <c r="Q325" s="3">
        <f>Q316+Q321</f>
        <v>7.738760094801817</v>
      </c>
      <c r="R325" s="3">
        <f>R316+R321</f>
        <v>7.831231820383296</v>
      </c>
      <c r="S325" s="3">
        <f>S316+S321</f>
        <v>7.896909331975537</v>
      </c>
      <c r="T325" s="3">
        <f>T316+T321</f>
        <v>7.9300043026436</v>
      </c>
      <c r="U325" s="3">
        <f>U316+U321</f>
        <v>7.91558713986985</v>
      </c>
      <c r="V325" s="3">
        <f>V316+V321</f>
        <v>7.828629187698772</v>
      </c>
      <c r="W325" s="3">
        <f>W316+W321</f>
        <v>7.638690852838586</v>
      </c>
      <c r="X325" s="3">
        <f>X316+X321</f>
        <v>7.3241676057187695</v>
      </c>
      <c r="Y325" s="3">
        <f>Y316+Y321</f>
        <v>6.893482920527084</v>
      </c>
      <c r="Z325" s="3">
        <f>Z316+Z321</f>
        <v>6.300199635194909</v>
      </c>
    </row>
    <row r="326" spans="1:26" ht="12.75">
      <c r="A326" s="3" t="s">
        <v>300</v>
      </c>
      <c r="B326" s="3">
        <f>B317+B322</f>
        <v>10.343383997678268</v>
      </c>
      <c r="C326" s="3">
        <f>C317+C322</f>
        <v>11.804948326141927</v>
      </c>
      <c r="D326" s="3">
        <f>D317+D322</f>
        <v>13.317397154565295</v>
      </c>
      <c r="E326" s="3">
        <f>E317+E322</f>
        <v>14.552967497530588</v>
      </c>
      <c r="F326" s="3">
        <f>F317+F322</f>
        <v>15.153650224598358</v>
      </c>
      <c r="G326" s="3">
        <f>G317+G322</f>
        <v>14.945000885541871</v>
      </c>
      <c r="H326" s="3">
        <f>H317+H322</f>
        <v>14.045499426524595</v>
      </c>
      <c r="I326" s="3">
        <f>I317+I322</f>
        <v>12.757781061435084</v>
      </c>
      <c r="J326" s="3">
        <f>J317+J322</f>
        <v>11.383585412953714</v>
      </c>
      <c r="K326" s="3">
        <f>K317+K322</f>
        <v>10.122551856242751</v>
      </c>
      <c r="L326" s="3">
        <f>L317+L322</f>
        <v>9.067267149374473</v>
      </c>
      <c r="M326" s="3">
        <f>M317+M322</f>
        <v>8.237858677200055</v>
      </c>
      <c r="N326" s="3">
        <f>N317+N322</f>
        <v>7.616713066318884</v>
      </c>
      <c r="O326" s="3">
        <f>O317+O322</f>
        <v>7.17174581061828</v>
      </c>
      <c r="P326" s="3">
        <f>P317+P322</f>
        <v>6.869361058733905</v>
      </c>
      <c r="Q326" s="3">
        <f>Q317+Q322</f>
        <v>6.6808527967602656</v>
      </c>
      <c r="R326" s="3">
        <f>R317+R322</f>
        <v>6.585338027730103</v>
      </c>
      <c r="S326" s="3">
        <f>S317+S322</f>
        <v>6.571277120202338</v>
      </c>
      <c r="T326" s="3">
        <f>T317+T322</f>
        <v>6.6378952584863615</v>
      </c>
      <c r="U326" s="3">
        <f>U317+U322</f>
        <v>6.797240416909231</v>
      </c>
      <c r="V326" s="3">
        <f>V317+V322</f>
        <v>7.076715852902603</v>
      </c>
      <c r="W326" s="3">
        <f>W317+W322</f>
        <v>7.520141701892596</v>
      </c>
      <c r="X326" s="3">
        <f>X317+X322</f>
        <v>8.18307110949691</v>
      </c>
      <c r="Y326" s="3">
        <f>Y317+Y322</f>
        <v>9.117506613312429</v>
      </c>
      <c r="Z326" s="3">
        <f>Z317+Z322</f>
        <v>10.243052563484287</v>
      </c>
    </row>
    <row r="327" spans="1:26" ht="12.75">
      <c r="A327" s="3" t="s">
        <v>259</v>
      </c>
      <c r="B327" s="3">
        <f>B325*B61+B326*B62-(B207+B215+B223+B181)</f>
        <v>-1.5631940186722204E-13</v>
      </c>
      <c r="C327" s="3">
        <f>C325*C61+C326*C62-(C207+C215+C223+C181)</f>
        <v>2.0605739337042905E-13</v>
      </c>
      <c r="D327" s="3">
        <f>D325*D61+D326*D62-(D207+D215+D223+D181)</f>
        <v>1.900701818158268E-13</v>
      </c>
      <c r="E327" s="3">
        <f>E325*E61+E326*E62-(E207+E215+E223+E181)</f>
        <v>-1.1191048088221578E-13</v>
      </c>
      <c r="F327" s="3">
        <f>F325*F61+F326*F62-(F207+F215+F223+F181)</f>
        <v>1.0880185641326534E-14</v>
      </c>
      <c r="G327" s="3">
        <f>G325*G61+G326*G62-(G207+G215+G223+G181)</f>
        <v>-2.5712765250318625E-13</v>
      </c>
      <c r="H327" s="3">
        <f>H325*H61+H326*H62-(H207+H215+H223+H181)</f>
        <v>-1.580957587066223E-13</v>
      </c>
      <c r="I327" s="3">
        <f>I325*I61+I326*I62-(I207+I215+I223+I181)</f>
        <v>2.6645352591003757E-14</v>
      </c>
      <c r="J327" s="3">
        <f>J325*J61+J326*J62-(J207+J215+J223+J181)</f>
        <v>1.4210854715202004E-14</v>
      </c>
      <c r="K327" s="3">
        <f>K325*K61+K326*K62-(K207+K215+K223+K181)</f>
        <v>-7.815970093361102E-14</v>
      </c>
      <c r="L327" s="3">
        <f>L325*L61+L326*L62-(L207+L215+L223+L181)</f>
        <v>-6.217248937900877E-14</v>
      </c>
      <c r="M327" s="3">
        <f>M325*M61+M326*M62-(M207+M215+M223+M181)</f>
        <v>2.3092638912203256E-14</v>
      </c>
      <c r="N327" s="3">
        <f>N325*N61+N326*N62-(N207+N215+N223+N181)</f>
        <v>2.1316282072803006E-14</v>
      </c>
      <c r="O327" s="3">
        <f>O325*O61+O326*O62-(O207+O215+O223+O181)</f>
        <v>-3.730349362740526E-14</v>
      </c>
      <c r="P327" s="3">
        <f>P325*P61+P326*P62-(P207+P215+P223+P181)</f>
        <v>0</v>
      </c>
      <c r="Q327" s="3">
        <f>Q325*Q61+Q326*Q62-(Q207+Q215+Q223+Q181)</f>
        <v>0</v>
      </c>
      <c r="R327" s="3">
        <f>R325*R61+R326*R62-(R207+R215+R223+R181)</f>
        <v>-5.773159728050814E-15</v>
      </c>
      <c r="S327" s="3">
        <f>S325*S61+S326*S62-(S207+S215+S223+S181)</f>
        <v>4.6629367034256575E-15</v>
      </c>
      <c r="T327" s="3">
        <f>T325*T61+T326*T62-(T207+T215+T223+T181)</f>
        <v>0</v>
      </c>
      <c r="U327" s="3">
        <f>U325*U61+U326*U62-(U207+U215+U223+U181)</f>
        <v>0</v>
      </c>
      <c r="V327" s="3">
        <f>V325*V61+V326*V62-(V207+V215+V223+V181)</f>
        <v>0</v>
      </c>
      <c r="W327" s="3">
        <f>W325*W61+W326*W62-(W207+W215+W223+W181)</f>
        <v>0</v>
      </c>
      <c r="X327" s="3">
        <f>X325*X61+X326*X62-(X207+X215+X223+X181)</f>
        <v>4.263256414560601E-14</v>
      </c>
      <c r="Y327" s="3">
        <f>Y325*Y61+Y326*Y62-(Y207+Y215+Y223+Y181)</f>
        <v>-1.5987211554602254E-14</v>
      </c>
      <c r="Z327" s="3">
        <f>Z325*Z61+Z326*Z62-(Z207+Z215+Z223+Z181)</f>
        <v>-1.5276668818842154E-13</v>
      </c>
    </row>
    <row r="328" spans="1:26" ht="12.75">
      <c r="A328" s="3" t="s">
        <v>296</v>
      </c>
      <c r="B328" s="3">
        <f>-B350</f>
        <v>-0.5303526900742914</v>
      </c>
      <c r="C328" s="3">
        <f>-C350</f>
        <v>-1.5662506580740425</v>
      </c>
      <c r="D328" s="3">
        <f>-D350</f>
        <v>-2.327266320496081</v>
      </c>
      <c r="E328" s="3">
        <f>-E350</f>
        <v>-2.7985518188101324</v>
      </c>
      <c r="F328" s="3">
        <f>-F350</f>
        <v>-3.024773309636213</v>
      </c>
      <c r="G328" s="3">
        <f>-G350</f>
        <v>-3.057997600289116</v>
      </c>
      <c r="H328" s="3">
        <f>-H350</f>
        <v>-2.937875532912279</v>
      </c>
      <c r="I328" s="3">
        <f>-I350</f>
        <v>-2.6934372707077685</v>
      </c>
      <c r="J328" s="3">
        <f>-J350</f>
        <v>-2.348493525126789</v>
      </c>
      <c r="K328" s="3">
        <f>-K350</f>
        <v>-1.9238127545844004</v>
      </c>
      <c r="L328" s="3">
        <f>-L350</f>
        <v>-1.4368861534327209</v>
      </c>
      <c r="M328" s="3">
        <f>-M350</f>
        <v>-0.9015043379127612</v>
      </c>
      <c r="N328" s="3">
        <f>-N350</f>
        <v>-0.3283788167121048</v>
      </c>
      <c r="O328" s="3">
        <f>-O350</f>
        <v>0.27297758051258436</v>
      </c>
      <c r="P328" s="3">
        <f>-P350</f>
        <v>0.8913569573966099</v>
      </c>
      <c r="Q328" s="3">
        <f>-Q350</f>
        <v>1.5101981371551079</v>
      </c>
      <c r="R328" s="3">
        <f>-R350</f>
        <v>2.10323917867596</v>
      </c>
      <c r="S328" s="3">
        <f>-S350</f>
        <v>2.6295855369063355</v>
      </c>
      <c r="T328" s="3">
        <f>-T350</f>
        <v>3.0290887152126476</v>
      </c>
      <c r="U328" s="3">
        <f>-U350</f>
        <v>3.221204808109933</v>
      </c>
      <c r="V328" s="3">
        <f>-V350</f>
        <v>3.114397734241322</v>
      </c>
      <c r="W328" s="3">
        <f>-W350</f>
        <v>2.635550422587277</v>
      </c>
      <c r="X328" s="3">
        <f>-X350</f>
        <v>1.7801856608812823</v>
      </c>
      <c r="Y328" s="3">
        <f>-Y350</f>
        <v>0.6562805212852386</v>
      </c>
      <c r="Z328" s="3">
        <f>-Z350</f>
        <v>-0.5619249144671292</v>
      </c>
    </row>
    <row r="329" spans="1:26" ht="12.75">
      <c r="A329" s="3" t="s">
        <v>301</v>
      </c>
      <c r="B329" s="3">
        <f>-B351</f>
        <v>1.5170994747599114</v>
      </c>
      <c r="C329" s="3">
        <f>-C351</f>
        <v>5.074356673477548</v>
      </c>
      <c r="D329" s="3">
        <f>-D351</f>
        <v>8.399913160310938</v>
      </c>
      <c r="E329" s="3">
        <f>-E351</f>
        <v>10.889107858517857</v>
      </c>
      <c r="F329" s="3">
        <f>-F351</f>
        <v>12.131286914821205</v>
      </c>
      <c r="G329" s="3">
        <f>-G351</f>
        <v>12.05531848274246</v>
      </c>
      <c r="H329" s="3">
        <f>-H351</f>
        <v>10.93311012603647</v>
      </c>
      <c r="I329" s="3">
        <f>-I351</f>
        <v>9.201944276909884</v>
      </c>
      <c r="J329" s="3">
        <f>-J351</f>
        <v>7.25671340971646</v>
      </c>
      <c r="K329" s="3">
        <f>-K351</f>
        <v>5.3520910347721635</v>
      </c>
      <c r="L329" s="3">
        <f>-L351</f>
        <v>3.6089196267809687</v>
      </c>
      <c r="M329" s="3">
        <f>-M351</f>
        <v>2.0594222648411704</v>
      </c>
      <c r="N329" s="3">
        <f>-N351</f>
        <v>0.6894648412831481</v>
      </c>
      <c r="O329" s="3">
        <f>-O351</f>
        <v>-0.5333865720345836</v>
      </c>
      <c r="P329" s="3">
        <f>-P351</f>
        <v>-1.6437420913702494</v>
      </c>
      <c r="Q329" s="3">
        <f>-Q351</f>
        <v>-2.6690849873146583</v>
      </c>
      <c r="R329" s="3">
        <f>-R351</f>
        <v>-3.622658448992588</v>
      </c>
      <c r="S329" s="3">
        <f>-S351</f>
        <v>-4.4947627413254905</v>
      </c>
      <c r="T329" s="3">
        <f>-T351</f>
        <v>-5.239654389860751</v>
      </c>
      <c r="U329" s="3">
        <f>-U351</f>
        <v>-5.757750948613493</v>
      </c>
      <c r="V329" s="3">
        <f>-V351</f>
        <v>-5.8798134497270365</v>
      </c>
      <c r="W329" s="3">
        <f>-W351</f>
        <v>-5.373243004536069</v>
      </c>
      <c r="X329" s="3">
        <f>-X351</f>
        <v>-4.002362872502626</v>
      </c>
      <c r="Y329" s="3">
        <f>-Y351</f>
        <v>-1.655740974853012</v>
      </c>
      <c r="Z329" s="3">
        <f>-Z351</f>
        <v>1.6074133469053828</v>
      </c>
    </row>
    <row r="330" spans="1:26" ht="12.75">
      <c r="A330" s="3" t="s">
        <v>297</v>
      </c>
      <c r="B330" s="3">
        <f>B325+B328</f>
        <v>5.86806559102327</v>
      </c>
      <c r="C330" s="3">
        <f>C325+C328</f>
        <v>4.356557970154262</v>
      </c>
      <c r="D330" s="3">
        <f>D325+D328</f>
        <v>3.222662180957321</v>
      </c>
      <c r="E330" s="3">
        <f>E325+E328</f>
        <v>2.5338090636077597</v>
      </c>
      <c r="F330" s="3">
        <f>F325+F328</f>
        <v>2.2575258329694585</v>
      </c>
      <c r="G330" s="3">
        <f>G325+G328</f>
        <v>2.3220816715519192</v>
      </c>
      <c r="H330" s="3">
        <f>H325+H328</f>
        <v>2.6512134960141744</v>
      </c>
      <c r="I330" s="3">
        <f>I325+I328</f>
        <v>3.1749718466867822</v>
      </c>
      <c r="J330" s="3">
        <f>J325+J328</f>
        <v>3.832128348788005</v>
      </c>
      <c r="K330" s="3">
        <f>K325+K328</f>
        <v>4.571780174890281</v>
      </c>
      <c r="L330" s="3">
        <f>L325+L328</f>
        <v>5.3548238704931</v>
      </c>
      <c r="M330" s="3">
        <f>M325+M328</f>
        <v>6.15414591021609</v>
      </c>
      <c r="N330" s="3">
        <f>N325+N328</f>
        <v>6.9529003034256185</v>
      </c>
      <c r="O330" s="3">
        <f>O325+O328</f>
        <v>7.741007058329197</v>
      </c>
      <c r="P330" s="3">
        <f>P325+P328</f>
        <v>8.510338843884812</v>
      </c>
      <c r="Q330" s="3">
        <f>Q325+Q328</f>
        <v>9.248958231956925</v>
      </c>
      <c r="R330" s="3">
        <f>R325+R328</f>
        <v>9.934470999059256</v>
      </c>
      <c r="S330" s="3">
        <f>S325+S328</f>
        <v>10.526494868881873</v>
      </c>
      <c r="T330" s="3">
        <f>T325+T328</f>
        <v>10.959093017856247</v>
      </c>
      <c r="U330" s="3">
        <f>U325+U328</f>
        <v>11.136791947979784</v>
      </c>
      <c r="V330" s="3">
        <f>V325+V328</f>
        <v>10.943026921940094</v>
      </c>
      <c r="W330" s="3">
        <f>W325+W328</f>
        <v>10.274241275425863</v>
      </c>
      <c r="X330" s="3">
        <f>X325+X328</f>
        <v>9.104353266600052</v>
      </c>
      <c r="Y330" s="3">
        <f>Y325+Y328</f>
        <v>7.549763441812322</v>
      </c>
      <c r="Z330" s="3">
        <f>Z325+Z328</f>
        <v>5.73827472072778</v>
      </c>
    </row>
    <row r="331" spans="1:26" ht="12.75">
      <c r="A331" s="3" t="s">
        <v>302</v>
      </c>
      <c r="B331" s="3">
        <f>B326+B329</f>
        <v>11.86048347243818</v>
      </c>
      <c r="C331" s="3">
        <f>C326+C329</f>
        <v>16.879304999619475</v>
      </c>
      <c r="D331" s="3">
        <f>D326+D329</f>
        <v>21.717310314876233</v>
      </c>
      <c r="E331" s="3">
        <f>E326+E329</f>
        <v>25.442075356048445</v>
      </c>
      <c r="F331" s="3">
        <f>F326+F329</f>
        <v>27.28493713941956</v>
      </c>
      <c r="G331" s="3">
        <f>G326+G329</f>
        <v>27.00031936828433</v>
      </c>
      <c r="H331" s="3">
        <f>H326+H329</f>
        <v>24.978609552561064</v>
      </c>
      <c r="I331" s="3">
        <f>I326+I329</f>
        <v>21.959725338344967</v>
      </c>
      <c r="J331" s="3">
        <f>J326+J329</f>
        <v>18.640298822670175</v>
      </c>
      <c r="K331" s="3">
        <f>K326+K329</f>
        <v>15.474642891014915</v>
      </c>
      <c r="L331" s="3">
        <f>L326+L329</f>
        <v>12.676186776155442</v>
      </c>
      <c r="M331" s="3">
        <f>M326+M329</f>
        <v>10.297280942041226</v>
      </c>
      <c r="N331" s="3">
        <f>N326+N329</f>
        <v>8.30617790760203</v>
      </c>
      <c r="O331" s="3">
        <f>O326+O329</f>
        <v>6.638359238583696</v>
      </c>
      <c r="P331" s="3">
        <f>P326+P329</f>
        <v>5.225618967363656</v>
      </c>
      <c r="Q331" s="3">
        <f>Q326+Q329</f>
        <v>4.011767809445607</v>
      </c>
      <c r="R331" s="3">
        <f>R326+R329</f>
        <v>2.962679578737515</v>
      </c>
      <c r="S331" s="3">
        <f>S326+S329</f>
        <v>2.0765143788768476</v>
      </c>
      <c r="T331" s="3">
        <f>T326+T329</f>
        <v>1.398240868625611</v>
      </c>
      <c r="U331" s="3">
        <f>U326+U329</f>
        <v>1.0394894682957379</v>
      </c>
      <c r="V331" s="3">
        <f>V326+V329</f>
        <v>1.1969024031755664</v>
      </c>
      <c r="W331" s="3">
        <f>W326+W329</f>
        <v>2.1468986973565274</v>
      </c>
      <c r="X331" s="3">
        <f>X326+X329</f>
        <v>4.180708236994283</v>
      </c>
      <c r="Y331" s="3">
        <f>Y326+Y329</f>
        <v>7.461765638459417</v>
      </c>
      <c r="Z331" s="3">
        <f>Z326+Z329</f>
        <v>11.85046591038967</v>
      </c>
    </row>
    <row r="332" spans="1:26" ht="12.75">
      <c r="A332" s="3" t="s">
        <v>259</v>
      </c>
      <c r="B332" s="3">
        <f>B330*B61+B331*B62-(B207+B215+B223+B181)</f>
        <v>-1.5631940186722204E-13</v>
      </c>
      <c r="C332" s="3">
        <f>C330*C61+C331*C62-(C207+C215+C223+C181)</f>
        <v>2.042810365310288E-13</v>
      </c>
      <c r="D332" s="3">
        <f>D330*D61+D331*D62-(D207+D215+D223+D181)</f>
        <v>1.900701818158268E-13</v>
      </c>
      <c r="E332" s="3">
        <f>E330*E61+E331*E62-(E207+E215+E223+E181)</f>
        <v>-1.1191048088221578E-13</v>
      </c>
      <c r="F332" s="3">
        <f>F330*F61+F331*F62-(F207+F215+F223+F181)</f>
        <v>1.0769163338864018E-14</v>
      </c>
      <c r="G332" s="3">
        <f>G330*G61+G331*G62-(G207+G215+G223+G181)</f>
        <v>-2.5712765250318625E-13</v>
      </c>
      <c r="H332" s="3">
        <f>H330*H61+H331*H62-(H207+H215+H223+H181)</f>
        <v>-1.580957587066223E-13</v>
      </c>
      <c r="I332" s="3">
        <f>I330*I61+I331*I62-(I207+I215+I223+I181)</f>
        <v>2.6645352591003757E-14</v>
      </c>
      <c r="J332" s="3">
        <f>J330*J61+J331*J62-(J207+J215+J223+J181)</f>
        <v>0</v>
      </c>
      <c r="K332" s="3">
        <f>K330*K61+K331*K62-(K207+K215+K223+K181)</f>
        <v>-7.815970093361102E-14</v>
      </c>
      <c r="L332" s="3">
        <f>L330*L61+L331*L62-(L207+L215+L223+L181)</f>
        <v>-5.861977570020827E-14</v>
      </c>
      <c r="M332" s="3">
        <f>M330*M61+M331*M62-(M207+M215+M223+M181)</f>
        <v>2.3092638912203256E-14</v>
      </c>
      <c r="N332" s="3">
        <f>N330*N61+N331*N62-(N207+N215+N223+N181)</f>
        <v>2.3092638912203256E-14</v>
      </c>
      <c r="O332" s="3">
        <f>O330*O61+O331*O62-(O207+O215+O223+O181)</f>
        <v>-3.730349362740526E-14</v>
      </c>
      <c r="P332" s="3">
        <f>P330*P61+P331*P62-(P207+P215+P223+P181)</f>
        <v>0</v>
      </c>
      <c r="Q332" s="3">
        <f>Q330*Q61+Q331*Q62-(Q207+Q215+Q223+Q181)</f>
        <v>7.105427357601002E-15</v>
      </c>
      <c r="R332" s="3">
        <f>R330*R61+R331*R62-(R207+R215+R223+R181)</f>
        <v>-5.773159728050814E-15</v>
      </c>
      <c r="S332" s="3">
        <f>S330*S61+S331*S62-(S207+S215+S223+S181)</f>
        <v>4.6629367034256575E-15</v>
      </c>
      <c r="T332" s="3">
        <f>T330*T61+T331*T62-(T207+T215+T223+T181)</f>
        <v>0</v>
      </c>
      <c r="U332" s="3">
        <f>U330*U61+U331*U62-(U207+U215+U223+U181)</f>
        <v>0</v>
      </c>
      <c r="V332" s="3">
        <f>V330*V61+V331*V62-(V207+V215+V223+V181)</f>
        <v>0</v>
      </c>
      <c r="W332" s="3">
        <f>W330*W61+W331*W62-(W207+W215+W223+W181)</f>
        <v>0</v>
      </c>
      <c r="X332" s="3">
        <f>X330*X61+X331*X62-(X207+X215+X223+X181)</f>
        <v>4.085620730620576E-14</v>
      </c>
      <c r="Y332" s="3">
        <f>Y330*Y61+Y331*Y62-(Y207+Y215+Y223+Y181)</f>
        <v>-1.5987211554602254E-14</v>
      </c>
      <c r="Z332" s="3">
        <f>Z330*Z61+Z331*Z62-(Z207+Z215+Z223+Z181)</f>
        <v>-1.5276668818842154E-13</v>
      </c>
    </row>
    <row r="333" spans="1:26" ht="12.75">
      <c r="A333" s="3" t="s">
        <v>298</v>
      </c>
      <c r="B333" s="3">
        <f>SQRT(B330^2+B331^2)</f>
        <v>13.232734486134396</v>
      </c>
      <c r="C333" s="3">
        <f>SQRT(C330^2+C331^2)</f>
        <v>17.432456356391477</v>
      </c>
      <c r="D333" s="3">
        <f>SQRT(D330^2+D331^2)</f>
        <v>21.955116006188675</v>
      </c>
      <c r="E333" s="3">
        <f>SQRT(E330^2+E331^2)</f>
        <v>25.56793669410319</v>
      </c>
      <c r="F333" s="3">
        <f>SQRT(F330^2+F331^2)</f>
        <v>27.378170457293187</v>
      </c>
      <c r="G333" s="3">
        <f>SQRT(G330^2+G331^2)</f>
        <v>27.099987256061713</v>
      </c>
      <c r="H333" s="3">
        <f>SQRT(H330^2+H331^2)</f>
        <v>25.11891455020982</v>
      </c>
      <c r="I333" s="3">
        <f>SQRT(I330^2+I331^2)</f>
        <v>22.188059472671412</v>
      </c>
      <c r="J333" s="3">
        <f>SQRT(J330^2+J331^2)</f>
        <v>19.030132629070767</v>
      </c>
      <c r="K333" s="3">
        <f>SQRT(K330^2+K331^2)</f>
        <v>16.13585283063645</v>
      </c>
      <c r="L333" s="3">
        <f>SQRT(L330^2+L331^2)</f>
        <v>13.76080847435865</v>
      </c>
      <c r="M333" s="3">
        <f>SQRT(M330^2+M331^2)</f>
        <v>11.9961454927637</v>
      </c>
      <c r="N333" s="3">
        <f>SQRT(N330^2+N331^2)</f>
        <v>10.83214725075837</v>
      </c>
      <c r="O333" s="3">
        <f>SQRT(O330^2+O331^2)</f>
        <v>10.197597935670535</v>
      </c>
      <c r="P333" s="3">
        <f>SQRT(P330^2+P331^2)</f>
        <v>9.986639115828982</v>
      </c>
      <c r="Q333" s="3">
        <f>SQRT(Q330^2+Q331^2)</f>
        <v>10.081543003597604</v>
      </c>
      <c r="R333" s="3">
        <f>SQRT(R330^2+R331^2)</f>
        <v>10.366830967919642</v>
      </c>
      <c r="S333" s="3">
        <f>SQRT(S330^2+S331^2)</f>
        <v>10.729352552240918</v>
      </c>
      <c r="T333" s="3">
        <f>SQRT(T330^2+T331^2)</f>
        <v>11.047931811009718</v>
      </c>
      <c r="U333" s="3">
        <f>SQRT(U330^2+U331^2)</f>
        <v>11.185198847015869</v>
      </c>
      <c r="V333" s="3">
        <f>SQRT(V330^2+V331^2)</f>
        <v>11.008288403609034</v>
      </c>
      <c r="W333" s="3">
        <f>SQRT(W330^2+W331^2)</f>
        <v>10.496152047411261</v>
      </c>
      <c r="X333" s="3">
        <f>SQRT(X330^2+X331^2)</f>
        <v>10.018361630821824</v>
      </c>
      <c r="Y333" s="3">
        <f>SQRT(Y330^2+Y331^2)</f>
        <v>10.614936385613412</v>
      </c>
      <c r="Z333" s="3">
        <f>SQRT(Z330^2+Z331^2)</f>
        <v>13.166675323096987</v>
      </c>
    </row>
    <row r="334" spans="1:26" ht="12.75">
      <c r="A334" s="3" t="s">
        <v>271</v>
      </c>
      <c r="B334" s="3">
        <f>ATAN(B331/B330)</f>
        <v>1.1113513411186196</v>
      </c>
      <c r="C334" s="3">
        <f>ATAN(C331/C330)</f>
        <v>1.318208263686782</v>
      </c>
      <c r="D334" s="3">
        <f>ATAN(D331/D330)</f>
        <v>1.4234799476885485</v>
      </c>
      <c r="E334" s="3">
        <f>ATAN(E331/E330)</f>
        <v>1.4715323556342879</v>
      </c>
      <c r="F334" s="3">
        <f>ATAN(F331/F330)</f>
        <v>1.4882454523049653</v>
      </c>
      <c r="G334" s="3">
        <f>ATAN(G331/G330)</f>
        <v>1.4850054166876374</v>
      </c>
      <c r="H334" s="3">
        <f>ATAN(H331/H330)</f>
        <v>1.465052872803621</v>
      </c>
      <c r="I334" s="3">
        <f>ATAN(I331/I330)</f>
        <v>1.427209730572651</v>
      </c>
      <c r="J334" s="3">
        <f>ATAN(J331/J330)</f>
        <v>1.3680383171011403</v>
      </c>
      <c r="K334" s="3">
        <f>ATAN(K331/K330)</f>
        <v>1.2835311230327724</v>
      </c>
      <c r="L334" s="3">
        <f>ATAN(L331/L330)</f>
        <v>1.1711030125810231</v>
      </c>
      <c r="M334" s="3">
        <f>ATAN(M331/M330)</f>
        <v>1.0321082798234273</v>
      </c>
      <c r="N334" s="3">
        <f>ATAN(N331/N330)</f>
        <v>0.8738534581459951</v>
      </c>
      <c r="O334" s="3">
        <f>ATAN(O331/O330)</f>
        <v>0.7088652956098193</v>
      </c>
      <c r="P334" s="3">
        <f>ATAN(P331/P330)</f>
        <v>0.5506731879940282</v>
      </c>
      <c r="Q334" s="3">
        <f>ATAN(Q331/Q330)</f>
        <v>0.4092614987881799</v>
      </c>
      <c r="R334" s="3">
        <f>ATAN(R331/R330)</f>
        <v>0.2898249681118973</v>
      </c>
      <c r="S334" s="3">
        <f>ATAN(S331/S330)</f>
        <v>0.19476486522643385</v>
      </c>
      <c r="T334" s="3">
        <f>ATAN(T331/T330)</f>
        <v>0.12690165371690643</v>
      </c>
      <c r="U334" s="3">
        <f>ATAN(U331/U330)</f>
        <v>0.09306867389851163</v>
      </c>
      <c r="V334" s="3">
        <f>ATAN(V331/V330)</f>
        <v>0.10894275468155155</v>
      </c>
      <c r="W334" s="3">
        <f>ATAN(W331/W330)</f>
        <v>0.205995282591198</v>
      </c>
      <c r="X334" s="3">
        <f>ATAN(X331/X330)</f>
        <v>0.43047727815411757</v>
      </c>
      <c r="Y334" s="3">
        <f>ATAN(Y331/Y330)</f>
        <v>0.7795362158942567</v>
      </c>
      <c r="Z334" s="3">
        <f>ATAN(Z331/Z330)</f>
        <v>1.1198493441921513</v>
      </c>
    </row>
    <row r="335" spans="1:26" ht="12.75">
      <c r="A335" s="3" t="s">
        <v>299</v>
      </c>
      <c r="B335" s="3">
        <f>B330*COS(B334)+B331*SIN(B334)</f>
        <v>13.232734486134394</v>
      </c>
      <c r="C335" s="3">
        <f>C330*COS(C334)+C331*SIN(C334)</f>
        <v>17.432456356391477</v>
      </c>
      <c r="D335" s="3">
        <f>D330*COS(D334)+D331*SIN(D334)</f>
        <v>21.955116006188675</v>
      </c>
      <c r="E335" s="3">
        <f>E330*COS(E334)+E331*SIN(E334)</f>
        <v>25.567936694103192</v>
      </c>
      <c r="F335" s="3">
        <f>F330*COS(F334)+F331*SIN(F334)</f>
        <v>27.378170457293184</v>
      </c>
      <c r="G335" s="3">
        <f>G330*COS(G334)+G331*SIN(G334)</f>
        <v>27.099987256061713</v>
      </c>
      <c r="H335" s="3">
        <f>H330*COS(H334)+H331*SIN(H334)</f>
        <v>25.11891455020982</v>
      </c>
      <c r="I335" s="3">
        <f>I330*COS(I334)+I331*SIN(I334)</f>
        <v>22.188059472671412</v>
      </c>
      <c r="J335" s="3">
        <f>J330*COS(J334)+J331*SIN(J334)</f>
        <v>19.030132629070764</v>
      </c>
      <c r="K335" s="3">
        <f>K330*COS(K334)+K331*SIN(K334)</f>
        <v>16.13585283063645</v>
      </c>
      <c r="L335" s="3">
        <f>L330*COS(L334)+L331*SIN(L334)</f>
        <v>13.760808474358647</v>
      </c>
      <c r="M335" s="3">
        <f>M330*COS(M334)+M331*SIN(M334)</f>
        <v>11.996145492763702</v>
      </c>
      <c r="N335" s="3">
        <f>N330*COS(N334)+N331*SIN(N334)</f>
        <v>10.83214725075837</v>
      </c>
      <c r="O335" s="3">
        <f>O330*COS(O334)+O331*SIN(O334)</f>
        <v>10.197597935670535</v>
      </c>
      <c r="P335" s="3">
        <f>P330*COS(P334)+P331*SIN(P334)</f>
        <v>9.986639115828982</v>
      </c>
      <c r="Q335" s="3">
        <f>Q330*COS(Q334)+Q331*SIN(Q334)</f>
        <v>10.081543003597604</v>
      </c>
      <c r="R335" s="3">
        <f>R330*COS(R334)+R331*SIN(R334)</f>
        <v>10.366830967919643</v>
      </c>
      <c r="S335" s="3">
        <f>S330*COS(S334)+S331*SIN(S334)</f>
        <v>10.729352552240918</v>
      </c>
      <c r="T335" s="3">
        <f>T330*COS(T334)+T331*SIN(T334)</f>
        <v>11.047931811009716</v>
      </c>
      <c r="U335" s="3">
        <f>U330*COS(U334)+U331*SIN(U334)</f>
        <v>11.185198847015869</v>
      </c>
      <c r="V335" s="3">
        <f>V330*COS(V334)+V331*SIN(V334)</f>
        <v>11.008288403609034</v>
      </c>
      <c r="W335" s="3">
        <f>W330*COS(W334)+W331*SIN(W334)</f>
        <v>10.496152047411263</v>
      </c>
      <c r="X335" s="3">
        <f>X330*COS(X334)+X331*SIN(X334)</f>
        <v>10.018361630821822</v>
      </c>
      <c r="Y335" s="3">
        <f>Y330*COS(Y334)+Y331*SIN(Y334)</f>
        <v>10.614936385613412</v>
      </c>
      <c r="Z335" s="3">
        <f>Z330*COS(Z334)+Z331*SIN(Z334)</f>
        <v>13.166675323096987</v>
      </c>
    </row>
    <row r="337" ht="12.75">
      <c r="A337" s="3" t="s">
        <v>286</v>
      </c>
    </row>
    <row r="338" spans="1:26" ht="12.75">
      <c r="A338" s="3" t="s">
        <v>287</v>
      </c>
      <c r="B338" s="3">
        <f>-B330-B310-B201</f>
        <v>-6.2168113009634505</v>
      </c>
      <c r="C338" s="3">
        <f>-C330-C310-C201</f>
        <v>-4.523194879146004</v>
      </c>
      <c r="D338" s="3">
        <f>-D330-D310-D201</f>
        <v>-3.1557573080290253</v>
      </c>
      <c r="E338" s="3">
        <f>-E330-E310-E201</f>
        <v>-2.26995460812152</v>
      </c>
      <c r="F338" s="3">
        <f>-F330-F310-F201</f>
        <v>-1.8870991370411958</v>
      </c>
      <c r="G338" s="3">
        <f>-G330-G310-G201</f>
        <v>-1.939736311081278</v>
      </c>
      <c r="H338" s="3">
        <f>-H330-H310-H201</f>
        <v>-2.3237672114350705</v>
      </c>
      <c r="I338" s="3">
        <f>-I330-I310-I201</f>
        <v>-2.9332122712373163</v>
      </c>
      <c r="J338" s="3">
        <f>-J330-J310-J201</f>
        <v>-3.6774326112988716</v>
      </c>
      <c r="K338" s="3">
        <f>-K330-K310-K201</f>
        <v>-4.487348050339122</v>
      </c>
      <c r="L338" s="3">
        <f>-L330-L310-L201</f>
        <v>-5.315770784491692</v>
      </c>
      <c r="M338" s="3">
        <f>-M330-M310-M201</f>
        <v>-6.134610828220844</v>
      </c>
      <c r="N338" s="3">
        <f>-N330-N310-N201</f>
        <v>-6.930333271360559</v>
      </c>
      <c r="O338" s="3">
        <f>-O330-O310-O201</f>
        <v>-7.698472641111992</v>
      </c>
      <c r="P338" s="3">
        <f>-P330-P310-P201</f>
        <v>-8.437731871879494</v>
      </c>
      <c r="Q338" s="3">
        <f>-Q330-Q310-Q201</f>
        <v>-9.143903903582105</v>
      </c>
      <c r="R338" s="3">
        <f>-R330-R310-R201</f>
        <v>-9.803509472986217</v>
      </c>
      <c r="S338" s="3">
        <f>-S330-S310-S201</f>
        <v>-10.386841017867642</v>
      </c>
      <c r="T338" s="3">
        <f>-T330-T310-T201</f>
        <v>-10.8405140513978</v>
      </c>
      <c r="U338" s="3">
        <f>-U330-U310-U201</f>
        <v>-11.081530585305922</v>
      </c>
      <c r="V338" s="3">
        <f>-V330-V310-V201</f>
        <v>-10.99925555635</v>
      </c>
      <c r="W338" s="3">
        <f>-W330-W310-W201</f>
        <v>-10.47748047448508</v>
      </c>
      <c r="X338" s="3">
        <f>-X330-X310-X201</f>
        <v>-9.447461389605769</v>
      </c>
      <c r="Y338" s="3">
        <f>-Y330-Y310-Y201</f>
        <v>-7.959158915993061</v>
      </c>
      <c r="Z338" s="3">
        <f>-Z330-Z310-Z201</f>
        <v>-5.521239556921932</v>
      </c>
    </row>
    <row r="339" spans="1:26" ht="12.75">
      <c r="A339" s="3" t="s">
        <v>288</v>
      </c>
      <c r="B339" s="3">
        <f>-B331-B311-B202-$N$5</f>
        <v>-27.345475858357368</v>
      </c>
      <c r="C339" s="3">
        <f>-C331-C311-C202-$N$5</f>
        <v>-31.542570607622075</v>
      </c>
      <c r="D339" s="3">
        <f>-D331-D311-D202-$N$5</f>
        <v>-35.7269549392893</v>
      </c>
      <c r="E339" s="3">
        <f>-E331-E311-E202-$N$5</f>
        <v>-39.07221333084296</v>
      </c>
      <c r="F339" s="3">
        <f>-F331-F311-F202-$N$5</f>
        <v>-40.846762293000765</v>
      </c>
      <c r="G339" s="3">
        <f>-G331-G311-G202-$N$5</f>
        <v>-40.77349946475053</v>
      </c>
      <c r="H339" s="3">
        <f>-H331-H311-H202-$N$5</f>
        <v>-39.16031492775145</v>
      </c>
      <c r="I339" s="3">
        <f>-I331-I311-I202-$N$5</f>
        <v>-36.64950237531906</v>
      </c>
      <c r="J339" s="3">
        <f>-J331-J311-J202-$N$5</f>
        <v>-33.85789249530608</v>
      </c>
      <c r="K339" s="3">
        <f>-K331-K311-K202-$N$5</f>
        <v>-31.190052530199953</v>
      </c>
      <c r="L339" s="3">
        <f>-L331-L311-L202-$N$5</f>
        <v>-28.83546401516875</v>
      </c>
      <c r="M339" s="3">
        <f>-M331-M311-M202-$N$5</f>
        <v>-26.839181668876414</v>
      </c>
      <c r="N339" s="3">
        <f>-N331-N311-N202-$N$5</f>
        <v>-25.171221807706694</v>
      </c>
      <c r="O339" s="3">
        <f>-O331-O311-O202-$N$5</f>
        <v>-23.7730850322261</v>
      </c>
      <c r="P339" s="3">
        <f>-P331-P311-P202-$N$5</f>
        <v>-22.584031497012425</v>
      </c>
      <c r="Q339" s="3">
        <f>-Q331-Q311-Q202-$N$5</f>
        <v>-21.554899300340814</v>
      </c>
      <c r="R339" s="3">
        <f>-R331-R311-R202-$N$5</f>
        <v>-20.65627197326886</v>
      </c>
      <c r="S339" s="3">
        <f>-S331-S311-S202-$N$5</f>
        <v>-19.886045300290363</v>
      </c>
      <c r="T339" s="3">
        <f>-T331-T311-T202-$N$5</f>
        <v>-19.279892171170047</v>
      </c>
      <c r="U339" s="3">
        <f>-U331-U311-U202-$N$5</f>
        <v>-18.925760467648075</v>
      </c>
      <c r="V339" s="3">
        <f>-V331-V311-V202-$N$5</f>
        <v>-18.97804588216465</v>
      </c>
      <c r="W339" s="3">
        <f>-W331-W311-W202-$N$5</f>
        <v>-19.656440559300417</v>
      </c>
      <c r="X339" s="3">
        <f>-X331-X311-X202-$N$5</f>
        <v>-21.203400781943937</v>
      </c>
      <c r="Y339" s="3">
        <f>-Y331-Y311-Y202-$N$5</f>
        <v>-23.78246906344581</v>
      </c>
      <c r="Z339" s="3">
        <f>-Z331-Z311-Z202-$N$5</f>
        <v>-27.1925941509067</v>
      </c>
    </row>
    <row r="340" spans="1:26" ht="12.75">
      <c r="A340" s="3" t="s">
        <v>270</v>
      </c>
      <c r="B340" s="3">
        <f>SQRT(B338^2+B339^2)</f>
        <v>28.043248611239612</v>
      </c>
      <c r="C340" s="3">
        <f>SQRT(C338^2+C339^2)</f>
        <v>31.865232659617543</v>
      </c>
      <c r="D340" s="3">
        <f>SQRT(D338^2+D339^2)</f>
        <v>35.86605795764551</v>
      </c>
      <c r="E340" s="3">
        <f>SQRT(E338^2+E339^2)</f>
        <v>39.138095872101836</v>
      </c>
      <c r="F340" s="3">
        <f>SQRT(F338^2+F339^2)</f>
        <v>40.89033055593866</v>
      </c>
      <c r="G340" s="3">
        <f>SQRT(G338^2+G339^2)</f>
        <v>40.819613368557754</v>
      </c>
      <c r="H340" s="3">
        <f>SQRT(H338^2+H339^2)</f>
        <v>39.229200339716506</v>
      </c>
      <c r="I340" s="3">
        <f>SQRT(I338^2+I339^2)</f>
        <v>36.766693604220855</v>
      </c>
      <c r="J340" s="3">
        <f>SQRT(J338^2+J339^2)</f>
        <v>34.05701682229887</v>
      </c>
      <c r="K340" s="3">
        <f>SQRT(K338^2+K339^2)</f>
        <v>31.511199110181682</v>
      </c>
      <c r="L340" s="3">
        <f>SQRT(L338^2+L339^2)</f>
        <v>29.321347240591578</v>
      </c>
      <c r="M340" s="3">
        <f>SQRT(M338^2+M339^2)</f>
        <v>27.531347999483717</v>
      </c>
      <c r="N340" s="3">
        <f>SQRT(N338^2+N339^2)</f>
        <v>26.107851817889884</v>
      </c>
      <c r="O340" s="3">
        <f>SQRT(O338^2+O339^2)</f>
        <v>24.988518422575645</v>
      </c>
      <c r="P340" s="3">
        <f>SQRT(P338^2+P339^2)</f>
        <v>24.10879088216123</v>
      </c>
      <c r="Q340" s="3">
        <f>SQRT(Q338^2+Q339^2)</f>
        <v>23.414197881750656</v>
      </c>
      <c r="R340" s="3">
        <f>SQRT(R338^2+R339^2)</f>
        <v>22.864609548832956</v>
      </c>
      <c r="S340" s="3">
        <f>SQRT(S338^2+S339^2)</f>
        <v>22.435268307191205</v>
      </c>
      <c r="T340" s="3">
        <f>SQRT(T338^2+T339^2)</f>
        <v>22.11856656816841</v>
      </c>
      <c r="U340" s="3">
        <f>SQRT(U338^2+U339^2)</f>
        <v>21.93136405679914</v>
      </c>
      <c r="V340" s="3">
        <f>SQRT(V338^2+V339^2)</f>
        <v>21.935128180602067</v>
      </c>
      <c r="W340" s="3">
        <f>SQRT(W338^2+W339^2)</f>
        <v>22.274497807010746</v>
      </c>
      <c r="X340" s="3">
        <f>SQRT(X338^2+X339^2)</f>
        <v>23.212900108082845</v>
      </c>
      <c r="Y340" s="3">
        <f>SQRT(Y338^2+Y339^2)</f>
        <v>25.078956226362152</v>
      </c>
      <c r="Z340" s="3">
        <f>SQRT(Z338^2+Z339^2)</f>
        <v>27.74745507070594</v>
      </c>
    </row>
    <row r="341" spans="1:26" ht="12.75">
      <c r="A341" s="3" t="s">
        <v>271</v>
      </c>
      <c r="B341" s="3">
        <f>ATAN(B339/B338)</f>
        <v>1.3472526000527338</v>
      </c>
      <c r="C341" s="3">
        <f>ATAN(C339/C338)</f>
        <v>1.4283676154230125</v>
      </c>
      <c r="D341" s="3">
        <f>ATAN(D339/D338)</f>
        <v>1.482695108159562</v>
      </c>
      <c r="E341" s="3">
        <f>ATAN(E339/E338)</f>
        <v>1.5127651652359932</v>
      </c>
      <c r="F341" s="3">
        <f>ATAN(F339/F338)</f>
        <v>1.52462967502286</v>
      </c>
      <c r="G341" s="3">
        <f>ATAN(G339/G338)</f>
        <v>1.5232587113937843</v>
      </c>
      <c r="H341" s="3">
        <f>ATAN(H339/H338)</f>
        <v>1.5115259795846179</v>
      </c>
      <c r="I341" s="3">
        <f>ATAN(I339/I338)</f>
        <v>1.490932394769848</v>
      </c>
      <c r="J341" s="3">
        <f>ATAN(J339/J338)</f>
        <v>1.4626066842092573</v>
      </c>
      <c r="K341" s="3">
        <f>ATAN(K339/K338)</f>
        <v>1.4279057077940722</v>
      </c>
      <c r="L341" s="3">
        <f>ATAN(L339/L338)</f>
        <v>1.3884947000828143</v>
      </c>
      <c r="M341" s="3">
        <f>ATAN(M339/M338)</f>
        <v>1.3460872569861164</v>
      </c>
      <c r="N341" s="3">
        <f>ATAN(N339/N338)</f>
        <v>1.3021255306447599</v>
      </c>
      <c r="O341" s="3">
        <f>ATAN(O339/O338)</f>
        <v>1.2576217023173308</v>
      </c>
      <c r="P341" s="3">
        <f>ATAN(P339/P338)</f>
        <v>1.213240496678436</v>
      </c>
      <c r="Q341" s="3">
        <f>ATAN(Q339/Q338)</f>
        <v>1.169591072132475</v>
      </c>
      <c r="R341" s="3">
        <f>ATAN(R339/R338)</f>
        <v>1.1276727141868172</v>
      </c>
      <c r="S341" s="3">
        <f>ATAN(S339/S338)</f>
        <v>1.0894540806650324</v>
      </c>
      <c r="T341" s="3">
        <f>ATAN(T339/T338)</f>
        <v>1.0585812439138307</v>
      </c>
      <c r="U341" s="3">
        <f>ATAN(U339/U338)</f>
        <v>1.041087233598444</v>
      </c>
      <c r="V341" s="3">
        <f>ATAN(V339/V338)</f>
        <v>1.0455284563031553</v>
      </c>
      <c r="W341" s="3">
        <f>ATAN(W339/W338)</f>
        <v>1.0810748739726679</v>
      </c>
      <c r="X341" s="3">
        <f>ATAN(X339/X338)</f>
        <v>1.1516379192968111</v>
      </c>
      <c r="Y341" s="3">
        <f>ATAN(Y339/Y338)</f>
        <v>1.2478477929149951</v>
      </c>
      <c r="Z341" s="3">
        <f>ATAN(Z339/Z338)</f>
        <v>1.37047745518742</v>
      </c>
    </row>
    <row r="342" spans="1:26" ht="12.75">
      <c r="A342" s="3" t="s">
        <v>269</v>
      </c>
      <c r="B342" s="3">
        <f>B338*COS(B341)+B339*SIN(B341)</f>
        <v>-28.043248611239616</v>
      </c>
      <c r="C342" s="3">
        <f>C338*COS(C341)+C339*SIN(C341)</f>
        <v>-31.865232659617547</v>
      </c>
      <c r="D342" s="3">
        <f>D338*COS(D341)+D339*SIN(D341)</f>
        <v>-35.86605795764551</v>
      </c>
      <c r="E342" s="3">
        <f>E338*COS(E341)+E339*SIN(E341)</f>
        <v>-39.138095872101836</v>
      </c>
      <c r="F342" s="3">
        <f>F338*COS(F341)+F339*SIN(F341)</f>
        <v>-40.890330555938654</v>
      </c>
      <c r="G342" s="3">
        <f>G338*COS(G341)+G339*SIN(G341)</f>
        <v>-40.819613368557754</v>
      </c>
      <c r="H342" s="3">
        <f>H338*COS(H341)+H339*SIN(H341)</f>
        <v>-39.229200339716506</v>
      </c>
      <c r="I342" s="3">
        <f>I338*COS(I341)+I339*SIN(I341)</f>
        <v>-36.76669360422085</v>
      </c>
      <c r="J342" s="3">
        <f>J338*COS(J341)+J339*SIN(J341)</f>
        <v>-34.05701682229887</v>
      </c>
      <c r="K342" s="3">
        <f>K338*COS(K341)+K339*SIN(K341)</f>
        <v>-31.511199110181682</v>
      </c>
      <c r="L342" s="3">
        <f>L338*COS(L341)+L339*SIN(L341)</f>
        <v>-29.321347240591578</v>
      </c>
      <c r="M342" s="3">
        <f>M338*COS(M341)+M339*SIN(M341)</f>
        <v>-27.531347999483717</v>
      </c>
      <c r="N342" s="3">
        <f>N338*COS(N341)+N339*SIN(N341)</f>
        <v>-26.107851817889888</v>
      </c>
      <c r="O342" s="3">
        <f>O338*COS(O341)+O339*SIN(O341)</f>
        <v>-24.98851842257565</v>
      </c>
      <c r="P342" s="3">
        <f>P338*COS(P341)+P339*SIN(P341)</f>
        <v>-24.108790882161227</v>
      </c>
      <c r="Q342" s="3">
        <f>Q338*COS(Q341)+Q339*SIN(Q341)</f>
        <v>-23.41419788175066</v>
      </c>
      <c r="R342" s="3">
        <f>R338*COS(R341)+R339*SIN(R341)</f>
        <v>-22.864609548832956</v>
      </c>
      <c r="S342" s="3">
        <f>S338*COS(S341)+S339*SIN(S341)</f>
        <v>-22.435268307191205</v>
      </c>
      <c r="T342" s="3">
        <f>T338*COS(T341)+T339*SIN(T341)</f>
        <v>-22.11856656816841</v>
      </c>
      <c r="U342" s="3">
        <f>U338*COS(U341)+U339*SIN(U341)</f>
        <v>-21.93136405679914</v>
      </c>
      <c r="V342" s="3">
        <f>V338*COS(V341)+V339*SIN(V341)</f>
        <v>-21.935128180602067</v>
      </c>
      <c r="W342" s="3">
        <f>W338*COS(W341)+W339*SIN(W341)</f>
        <v>-22.27449780701075</v>
      </c>
      <c r="X342" s="3">
        <f>X338*COS(X341)+X339*SIN(X341)</f>
        <v>-23.21290010808284</v>
      </c>
      <c r="Y342" s="3">
        <f>Y338*COS(Y341)+Y339*SIN(Y341)</f>
        <v>-25.078956226362152</v>
      </c>
      <c r="Z342" s="3">
        <f>Z338*COS(Z341)+Z339*SIN(Z341)</f>
        <v>-27.74745507070594</v>
      </c>
    </row>
    <row r="344" ht="12.75">
      <c r="A344" s="3" t="s">
        <v>289</v>
      </c>
    </row>
    <row r="345" spans="1:26" ht="12.75">
      <c r="A345" s="3" t="s">
        <v>290</v>
      </c>
      <c r="B345" s="3">
        <f>B325+B193</f>
        <v>5.898429911140984</v>
      </c>
      <c r="C345" s="3">
        <f>C325+C193</f>
        <v>4.867990958358323</v>
      </c>
      <c r="D345" s="3">
        <f>D325+D193</f>
        <v>4.0949485965806</v>
      </c>
      <c r="E345" s="3">
        <f>E325+E193</f>
        <v>3.695229263117541</v>
      </c>
      <c r="F345" s="3">
        <f>F325+F193</f>
        <v>3.6738972755359933</v>
      </c>
      <c r="G345" s="3">
        <f>G325+G193</f>
        <v>3.9592030665254363</v>
      </c>
      <c r="H345" s="3">
        <f>H325+H193</f>
        <v>4.450956818326876</v>
      </c>
      <c r="I345" s="3">
        <f>I325+I193</f>
        <v>5.05384989898337</v>
      </c>
      <c r="J345" s="3">
        <f>J325+J193</f>
        <v>5.691720090592439</v>
      </c>
      <c r="K345" s="3">
        <f>K325+K193</f>
        <v>6.310173804425492</v>
      </c>
      <c r="L345" s="3">
        <f>L325+L193</f>
        <v>6.874539477778296</v>
      </c>
      <c r="M345" s="3">
        <f>M325+M193</f>
        <v>7.366616230957797</v>
      </c>
      <c r="N345" s="3">
        <f>N325+N193</f>
        <v>7.781269564104745</v>
      </c>
      <c r="O345" s="3">
        <f>O325+O193</f>
        <v>8.12297078353982</v>
      </c>
      <c r="P345" s="3">
        <f>P325+P193</f>
        <v>8.402160981379879</v>
      </c>
      <c r="Q345" s="3">
        <f>Q325+Q193</f>
        <v>8.631271824859962</v>
      </c>
      <c r="R345" s="3">
        <f>R325+R193</f>
        <v>8.820122942837694</v>
      </c>
      <c r="S345" s="3">
        <f>S325+S193</f>
        <v>8.970281113622702</v>
      </c>
      <c r="T345" s="3">
        <f>T325+T193</f>
        <v>9.068134720755946</v>
      </c>
      <c r="U345" s="3">
        <f>U325+U193</f>
        <v>9.077647582283229</v>
      </c>
      <c r="V345" s="3">
        <f>V325+V193</f>
        <v>8.937039656019792</v>
      </c>
      <c r="W345" s="3">
        <f>W325+W193</f>
        <v>8.5687295861344</v>
      </c>
      <c r="X345" s="3">
        <f>X325+X193</f>
        <v>7.913140739941271</v>
      </c>
      <c r="Y345" s="3">
        <f>Y325+Y193</f>
        <v>6.98239678250628</v>
      </c>
      <c r="Z345" s="3">
        <f>Z325+Z193</f>
        <v>5.800211265238333</v>
      </c>
    </row>
    <row r="346" spans="1:26" ht="12.75">
      <c r="A346" s="3" t="s">
        <v>291</v>
      </c>
      <c r="B346" s="3">
        <f>B326+B194+$N$4</f>
        <v>19.925396165301432</v>
      </c>
      <c r="C346" s="3">
        <f>C326+C194+$N$4</f>
        <v>21.307480249622962</v>
      </c>
      <c r="D346" s="3">
        <f>D326+D194+$N$4</f>
        <v>22.825449607420563</v>
      </c>
      <c r="E346" s="3">
        <f>E326+E194+$N$4</f>
        <v>24.10665170230034</v>
      </c>
      <c r="F346" s="3">
        <f>F326+F194+$N$4</f>
        <v>24.752316448526866</v>
      </c>
      <c r="G346" s="3">
        <f>G326+G194+$N$4</f>
        <v>24.571418308169555</v>
      </c>
      <c r="H346" s="3">
        <f>H326+H194+$N$4</f>
        <v>23.68793571908042</v>
      </c>
      <c r="I346" s="3">
        <f>I326+I194+$N$4</f>
        <v>22.41969271458604</v>
      </c>
      <c r="J346" s="3">
        <f>J326+J194+$N$4</f>
        <v>21.082557241093156</v>
      </c>
      <c r="K346" s="3">
        <f>K326+K194+$N$4</f>
        <v>19.884090574838165</v>
      </c>
      <c r="L346" s="3">
        <f>L326+L194+$N$4</f>
        <v>18.917924333790133</v>
      </c>
      <c r="M346" s="3">
        <f>M326+M194+$N$4</f>
        <v>18.199927695981103</v>
      </c>
      <c r="N346" s="3">
        <f>N326+N194+$N$4</f>
        <v>17.70509124760091</v>
      </c>
      <c r="O346" s="3">
        <f>O326+O194+$N$4</f>
        <v>17.392631380199735</v>
      </c>
      <c r="P346" s="3">
        <f>P326+P194+$N$4</f>
        <v>17.220013650046944</v>
      </c>
      <c r="Q346" s="3">
        <f>Q326+Q194+$N$4</f>
        <v>17.14949235141001</v>
      </c>
      <c r="R346" s="3">
        <f>R326+R194+$N$4</f>
        <v>17.150328970070404</v>
      </c>
      <c r="S346" s="3">
        <f>S326+S194+$N$4</f>
        <v>17.199109092586824</v>
      </c>
      <c r="T346" s="3">
        <f>T326+T194+$N$4</f>
        <v>17.28032787416447</v>
      </c>
      <c r="U346" s="3">
        <f>U326+U194+$N$4</f>
        <v>17.389582531970582</v>
      </c>
      <c r="V346" s="3">
        <f>V326+V194+$N$4</f>
        <v>17.54140898734264</v>
      </c>
      <c r="W346" s="3">
        <f>W326+W194+$N$4</f>
        <v>17.780936113492878</v>
      </c>
      <c r="X346" s="3">
        <f>X326+X194+$N$4</f>
        <v>18.191127423636345</v>
      </c>
      <c r="Y346" s="3">
        <f>Y326+Y194+$N$4</f>
        <v>18.878860119918397</v>
      </c>
      <c r="Z346" s="3">
        <f>Z326+Z194+$N$4</f>
        <v>19.825064731107453</v>
      </c>
    </row>
    <row r="347" spans="1:26" ht="12.75">
      <c r="A347" s="3" t="s">
        <v>292</v>
      </c>
      <c r="B347" s="3">
        <f>B195-B325*(B60-B27)-B193*(B141-B27)+B326*(B59-B26)+(B194+$N$4)*(B140-B26)</f>
        <v>10.012856533415412</v>
      </c>
      <c r="C347" s="3">
        <f>C195-C325*(C60-C27)-C193*(C141-C27)+C326*(C59-C26)+(C194+$N$4)*(C140-C26)</f>
        <v>33.25828305600119</v>
      </c>
      <c r="D347" s="3">
        <f>D195-D325*(D60-D27)-D193*(D141-D27)+D326*(D59-D26)+(D194+$N$4)*(D140-D26)</f>
        <v>55.401168671702585</v>
      </c>
      <c r="E347" s="3">
        <f>E195-E325*(E60-E27)-E193*(E141-E27)+E326*(E59-E26)+(E194+$N$4)*(E140-E26)</f>
        <v>73.0785827483234</v>
      </c>
      <c r="F347" s="3">
        <f>F195-F325*(F60-F27)-F193*(F141-F27)+F326*(F59-F26)+(F194+$N$4)*(F140-F26)</f>
        <v>83.51260656839656</v>
      </c>
      <c r="G347" s="3">
        <f>G195-G325*(G60-G27)-G193*(G141-G27)+G326*(G59-G26)+(G194+$N$4)*(G140-G26)</f>
        <v>85.54647559188327</v>
      </c>
      <c r="H347" s="3">
        <f>H195-H325*(H60-H27)-H193*(H141-H27)+H326*(H59-H26)+(H194+$N$4)*(H140-H26)</f>
        <v>80.1537614249649</v>
      </c>
      <c r="I347" s="3">
        <f>I195-I325*(I60-I27)-I193*(I141-I27)+I326*(I59-I26)+(I194+$N$4)*(I140-I26)</f>
        <v>69.71475431408537</v>
      </c>
      <c r="J347" s="3">
        <f>J195-J325*(J60-J27)-J193*(J141-J27)+J326*(J59-J26)+(J194+$N$4)*(J140-J26)</f>
        <v>56.74552356532024</v>
      </c>
      <c r="K347" s="3">
        <f>K195-K325*(K60-K27)-K193*(K141-K27)+K326*(K59-K26)+(K194+$N$4)*(K140-K26)</f>
        <v>43.10005068398377</v>
      </c>
      <c r="L347" s="3">
        <f>L195-L325*(L60-L27)-L193*(L141-L27)+L326*(L59-L26)+(L194+$N$4)*(L140-L26)</f>
        <v>29.83476216382757</v>
      </c>
      <c r="M347" s="3">
        <f>M195-M325*(M60-M27)-M193*(M141-M27)+M326*(M59-M26)+(M194+$N$4)*(M140-M26)</f>
        <v>17.407531873743345</v>
      </c>
      <c r="N347" s="3">
        <f>N195-N325*(N60-N27)-N193*(N141-N27)+N326*(N59-N26)+(N194+$N$4)*(N140-N26)</f>
        <v>5.929397635035073</v>
      </c>
      <c r="O347" s="3">
        <f>O195-O325*(O60-O27)-O193*(O141-O27)+O326*(O59-O26)+(O194+$N$4)*(O140-O26)</f>
        <v>-4.639601609509498</v>
      </c>
      <c r="P347" s="3">
        <f>P195-P325*(P60-P27)-P193*(P141-P27)+P326*(P59-P26)+(P194+$N$4)*(P140-P26)</f>
        <v>-14.361640781508598</v>
      </c>
      <c r="Q347" s="3">
        <f>Q195-Q325*(Q60-Q27)-Q193*(Q141-Q27)+Q326*(Q59-Q26)+(Q194+$N$4)*(Q140-Q26)</f>
        <v>-23.240245341402463</v>
      </c>
      <c r="R347" s="3">
        <f>R195-R325*(R60-R27)-R193*(R141-R27)+R326*(R59-R26)+(R194+$N$4)*(R140-R26)</f>
        <v>-31.164991995808094</v>
      </c>
      <c r="S347" s="3">
        <f>S195-S325*(S60-S27)-S193*(S141-S27)+S326*(S59-S26)+(S194+$N$4)*(S140-S26)</f>
        <v>-37.86351161728001</v>
      </c>
      <c r="T347" s="3">
        <f>T195-T325*(T60-T27)-T193*(T141-T27)+T326*(T59-T26)+(T194+$N$4)*(T140-T26)</f>
        <v>-42.85046207815433</v>
      </c>
      <c r="U347" s="3">
        <f>U195-U325*(U60-U27)-U193*(U141-U27)+U326*(U59-U26)+(U194+$N$4)*(U140-U26)</f>
        <v>-45.38013652292416</v>
      </c>
      <c r="V347" s="3">
        <f>V195-V325*(V60-V27)-V193*(V141-V27)+V326*(V59-V26)+(V194+$N$4)*(V140-V26)</f>
        <v>-44.443823048403644</v>
      </c>
      <c r="W347" s="3">
        <f>W195-W325*(W60-W27)-W193*(W141-W27)+W326*(W59-W26)+(W194+$N$4)*(W140-W26)</f>
        <v>-38.90080584497402</v>
      </c>
      <c r="X347" s="3">
        <f>X195-X325*(X60-X27)-X193*(X141-X27)+X326*(X59-X26)+(X194+$N$4)*(X140-X26)</f>
        <v>-27.841902738709667</v>
      </c>
      <c r="Y347" s="3">
        <f>Y195-Y325*(Y60-Y27)-Y193*(Y141-Y27)+Y326*(Y59-Y26)+(Y194+$N$4)*(Y140-Y26)</f>
        <v>-11.154166337465757</v>
      </c>
      <c r="Z347" s="3">
        <f>Z195-Z325*(Z60-Z27)-Z193*(Z141-Z27)+Z326*(Z59-Z26)+(Z194+$N$4)*(Z140-Z26)</f>
        <v>10.608928089575524</v>
      </c>
    </row>
    <row r="348" spans="1:26" ht="12.75">
      <c r="A348" s="3" t="s">
        <v>259</v>
      </c>
      <c r="B348" s="3">
        <f>B345*B28+B346*B29+B347*B48-(B199+B207+B215+B223+B181)</f>
        <v>-1.5631940186722204E-13</v>
      </c>
      <c r="C348" s="3">
        <f>C345*C28+C346*C29+C347*C48-(C199+C207+C215+C223+C181)</f>
        <v>2.0605739337042905E-13</v>
      </c>
      <c r="D348" s="3">
        <f>D345*D28+D346*D29+D347*D48-(D199+D207+D215+D223+D181)</f>
        <v>1.8829382497642655E-13</v>
      </c>
      <c r="E348" s="3">
        <f>E345*E28+E346*E29+E347*E48-(E199+E207+E215+E223+E181)</f>
        <v>-1.127986593019159E-13</v>
      </c>
      <c r="F348" s="3">
        <f>F345*F28+F346*F29+F347*F48-(F199+F207+F215+F223+F181)</f>
        <v>1.2101430968414206E-14</v>
      </c>
      <c r="G348" s="3">
        <f>G345*G28+G346*G29+G347*G48-(G199+G207+G215+G223+G181)</f>
        <v>-2.5712765250318625E-13</v>
      </c>
      <c r="H348" s="3">
        <f>H345*H28+H346*H29+H347*H48-(H199+H207+H215+H223+H181)</f>
        <v>-1.5631940186722204E-13</v>
      </c>
      <c r="I348" s="3">
        <f>I345*I28+I346*I29+I347*I48-(I199+I207+I215+I223+I181)</f>
        <v>2.842170943040401E-14</v>
      </c>
      <c r="J348" s="3">
        <f>J345*J28+J346*J29+J347*J48-(J199+J207+J215+J223+J181)</f>
        <v>1.4210854715202004E-14</v>
      </c>
      <c r="K348" s="3">
        <f>K345*K28+K346*K29+K347*K48-(K199+K207+K215+K223+K181)</f>
        <v>-7.815970093361102E-14</v>
      </c>
      <c r="L348" s="3">
        <f>L345*L28+L346*L29+L347*L48-(L199+L207+L215+L223+L181)</f>
        <v>-5.3290705182007514E-14</v>
      </c>
      <c r="M348" s="3">
        <f>M345*M28+M346*M29+M347*M48-(M199+M207+M215+M223+M181)</f>
        <v>0</v>
      </c>
      <c r="N348" s="3">
        <f>N345*N28+N346*N29+N347*N48-(N199+N207+N215+N223+N181)</f>
        <v>0</v>
      </c>
      <c r="O348" s="3">
        <f>O345*O28+O346*O29+O347*O48-(O199+O207+O215+O223+O181)</f>
        <v>-3.730349362740526E-14</v>
      </c>
      <c r="P348" s="3">
        <f>P345*P28+P346*P29+P347*P48-(P199+P207+P215+P223+P181)</f>
        <v>-1.4210854715202004E-14</v>
      </c>
      <c r="Q348" s="3">
        <f>Q345*Q28+Q346*Q29+Q347*Q48-(Q199+Q207+Q215+Q223+Q181)</f>
        <v>0</v>
      </c>
      <c r="R348" s="3">
        <f>R345*R28+R346*R29+R347*R48-(R199+R207+R215+R223+R181)</f>
        <v>0</v>
      </c>
      <c r="S348" s="3">
        <f>S345*S28+S346*S29+S347*S48-(S199+S207+S215+S223+S181)</f>
        <v>5.995204332975845E-15</v>
      </c>
      <c r="T348" s="3">
        <f>T345*T28+T346*T29+T347*T48-(T199+T207+T215+T223+T181)</f>
        <v>0</v>
      </c>
      <c r="U348" s="3">
        <f>U345*U28+U346*U29+U347*U48-(U199+U207+U215+U223+U181)</f>
        <v>0</v>
      </c>
      <c r="V348" s="3">
        <f>V345*V28+V346*V29+V347*V48-(V199+V207+V215+V223+V181)</f>
        <v>0</v>
      </c>
      <c r="W348" s="3">
        <f>W345*W28+W346*W29+W347*W48-(W199+W207+W215+W223+W181)</f>
        <v>0</v>
      </c>
      <c r="X348" s="3">
        <f>X345*X28+X346*X29+X347*X48-(X199+X207+X215+X223+X181)</f>
        <v>3.907985046680551E-14</v>
      </c>
      <c r="Y348" s="3">
        <f>Y345*Y28+Y346*Y29+Y347*Y48-(Y199+Y207+Y215+Y223+Y181)</f>
        <v>0</v>
      </c>
      <c r="Z348" s="3">
        <f>Z345*Z28+Z346*Z29+Z347*Z48-(Z199+Z207+Z215+Z223+Z181)</f>
        <v>-1.5276668818842154E-13</v>
      </c>
    </row>
    <row r="350" spans="1:26" ht="12.75">
      <c r="A350" s="3" t="s">
        <v>293</v>
      </c>
      <c r="B350" s="3">
        <f>B347*B62/((B59-B26)*B61+(B60-B27)*B62)</f>
        <v>0.5303526900742914</v>
      </c>
      <c r="C350" s="3">
        <f>C347*C62/((C59-C26)*C61+(C60-C27)*C62)</f>
        <v>1.5662506580740425</v>
      </c>
      <c r="D350" s="3">
        <f>D347*D62/((D59-D26)*D61+(D60-D27)*D62)</f>
        <v>2.327266320496081</v>
      </c>
      <c r="E350" s="3">
        <f>E347*E62/((E59-E26)*E61+(E60-E27)*E62)</f>
        <v>2.7985518188101324</v>
      </c>
      <c r="F350" s="3">
        <f>F347*F62/((F59-F26)*F61+(F60-F27)*F62)</f>
        <v>3.024773309636213</v>
      </c>
      <c r="G350" s="3">
        <f>G347*G62/((G59-G26)*G61+(G60-G27)*G62)</f>
        <v>3.057997600289116</v>
      </c>
      <c r="H350" s="3">
        <f>H347*H62/((H59-H26)*H61+(H60-H27)*H62)</f>
        <v>2.937875532912279</v>
      </c>
      <c r="I350" s="3">
        <f>I347*I62/((I59-I26)*I61+(I60-I27)*I62)</f>
        <v>2.6934372707077685</v>
      </c>
      <c r="J350" s="3">
        <f>J347*J62/((J59-J26)*J61+(J60-J27)*J62)</f>
        <v>2.348493525126789</v>
      </c>
      <c r="K350" s="3">
        <f>K347*K62/((K59-K26)*K61+(K60-K27)*K62)</f>
        <v>1.9238127545844004</v>
      </c>
      <c r="L350" s="3">
        <f>L347*L62/((L59-L26)*L61+(L60-L27)*L62)</f>
        <v>1.4368861534327209</v>
      </c>
      <c r="M350" s="3">
        <f>M347*M62/((M59-M26)*M61+(M60-M27)*M62)</f>
        <v>0.9015043379127612</v>
      </c>
      <c r="N350" s="3">
        <f>N347*N62/((N59-N26)*N61+(N60-N27)*N62)</f>
        <v>0.3283788167121048</v>
      </c>
      <c r="O350" s="3">
        <f>O347*O62/((O59-O26)*O61+(O60-O27)*O62)</f>
        <v>-0.27297758051258436</v>
      </c>
      <c r="P350" s="3">
        <f>P347*P62/((P59-P26)*P61+(P60-P27)*P62)</f>
        <v>-0.8913569573966099</v>
      </c>
      <c r="Q350" s="3">
        <f>Q347*Q62/((Q59-Q26)*Q61+(Q60-Q27)*Q62)</f>
        <v>-1.5101981371551079</v>
      </c>
      <c r="R350" s="3">
        <f>R347*R62/((R59-R26)*R61+(R60-R27)*R62)</f>
        <v>-2.10323917867596</v>
      </c>
      <c r="S350" s="3">
        <f>S347*S62/((S59-S26)*S61+(S60-S27)*S62)</f>
        <v>-2.6295855369063355</v>
      </c>
      <c r="T350" s="3">
        <f>T347*T62/((T59-T26)*T61+(T60-T27)*T62)</f>
        <v>-3.0290887152126476</v>
      </c>
      <c r="U350" s="3">
        <f>U347*U62/((U59-U26)*U61+(U60-U27)*U62)</f>
        <v>-3.221204808109933</v>
      </c>
      <c r="V350" s="3">
        <f>V347*V62/((V59-V26)*V61+(V60-V27)*V62)</f>
        <v>-3.114397734241322</v>
      </c>
      <c r="W350" s="3">
        <f>W347*W62/((W59-W26)*W61+(W60-W27)*W62)</f>
        <v>-2.635550422587277</v>
      </c>
      <c r="X350" s="3">
        <f>X347*X62/((X59-X26)*X61+(X60-X27)*X62)</f>
        <v>-1.7801856608812823</v>
      </c>
      <c r="Y350" s="3">
        <f>Y347*Y62/((Y59-Y26)*Y61+(Y60-Y27)*Y62)</f>
        <v>-0.6562805212852386</v>
      </c>
      <c r="Z350" s="3">
        <f>Z347*Z62/((Z59-Z26)*Z61+(Z60-Z27)*Z62)</f>
        <v>0.5619249144671292</v>
      </c>
    </row>
    <row r="351" spans="1:26" ht="12.75">
      <c r="A351" s="3" t="s">
        <v>294</v>
      </c>
      <c r="B351" s="3">
        <f>-B347*B61/((B59-B26)*B61+(B60-B27)*B62)</f>
        <v>-1.5170994747599114</v>
      </c>
      <c r="C351" s="3">
        <f>-C347*C61/((C59-C26)*C61+(C60-C27)*C62)</f>
        <v>-5.074356673477548</v>
      </c>
      <c r="D351" s="3">
        <f>-D347*D61/((D59-D26)*D61+(D60-D27)*D62)</f>
        <v>-8.399913160310938</v>
      </c>
      <c r="E351" s="3">
        <f>-E347*E61/((E59-E26)*E61+(E60-E27)*E62)</f>
        <v>-10.889107858517857</v>
      </c>
      <c r="F351" s="3">
        <f>-F347*F61/((F59-F26)*F61+(F60-F27)*F62)</f>
        <v>-12.131286914821205</v>
      </c>
      <c r="G351" s="3">
        <f>-G347*G61/((G59-G26)*G61+(G60-G27)*G62)</f>
        <v>-12.05531848274246</v>
      </c>
      <c r="H351" s="3">
        <f>-H347*H61/((H59-H26)*H61+(H60-H27)*H62)</f>
        <v>-10.93311012603647</v>
      </c>
      <c r="I351" s="3">
        <f>-I347*I61/((I59-I26)*I61+(I60-I27)*I62)</f>
        <v>-9.201944276909884</v>
      </c>
      <c r="J351" s="3">
        <f>-J347*J61/((J59-J26)*J61+(J60-J27)*J62)</f>
        <v>-7.25671340971646</v>
      </c>
      <c r="K351" s="3">
        <f>-K347*K61/((K59-K26)*K61+(K60-K27)*K62)</f>
        <v>-5.3520910347721635</v>
      </c>
      <c r="L351" s="3">
        <f>-L347*L61/((L59-L26)*L61+(L60-L27)*L62)</f>
        <v>-3.6089196267809687</v>
      </c>
      <c r="M351" s="3">
        <f>-M347*M61/((M59-M26)*M61+(M60-M27)*M62)</f>
        <v>-2.0594222648411704</v>
      </c>
      <c r="N351" s="3">
        <f>-N347*N61/((N59-N26)*N61+(N60-N27)*N62)</f>
        <v>-0.6894648412831481</v>
      </c>
      <c r="O351" s="3">
        <f>-O347*O61/((O59-O26)*O61+(O60-O27)*O62)</f>
        <v>0.5333865720345836</v>
      </c>
      <c r="P351" s="3">
        <f>-P347*P61/((P59-P26)*P61+(P60-P27)*P62)</f>
        <v>1.6437420913702494</v>
      </c>
      <c r="Q351" s="3">
        <f>-Q347*Q61/((Q59-Q26)*Q61+(Q60-Q27)*Q62)</f>
        <v>2.6690849873146583</v>
      </c>
      <c r="R351" s="3">
        <f>-R347*R61/((R59-R26)*R61+(R60-R27)*R62)</f>
        <v>3.622658448992588</v>
      </c>
      <c r="S351" s="3">
        <f>-S347*S61/((S59-S26)*S61+(S60-S27)*S62)</f>
        <v>4.4947627413254905</v>
      </c>
      <c r="T351" s="3">
        <f>-T347*T61/((T59-T26)*T61+(T60-T27)*T62)</f>
        <v>5.239654389860751</v>
      </c>
      <c r="U351" s="3">
        <f>-U347*U61/((U59-U26)*U61+(U60-U27)*U62)</f>
        <v>5.757750948613493</v>
      </c>
      <c r="V351" s="3">
        <f>-V347*V61/((V59-V26)*V61+(V60-V27)*V62)</f>
        <v>5.8798134497270365</v>
      </c>
      <c r="W351" s="3">
        <f>-W347*W61/((W59-W26)*W61+(W60-W27)*W62)</f>
        <v>5.373243004536069</v>
      </c>
      <c r="X351" s="3">
        <f>-X347*X61/((X59-X26)*X61+(X60-X27)*X62)</f>
        <v>4.002362872502626</v>
      </c>
      <c r="Y351" s="3">
        <f>-Y347*Y61/((Y59-Y26)*Y61+(Y60-Y27)*Y62)</f>
        <v>1.655740974853012</v>
      </c>
      <c r="Z351" s="3">
        <f>-Z347*Z61/((Z59-Z26)*Z61+(Z60-Z27)*Z62)</f>
        <v>-1.6074133469053828</v>
      </c>
    </row>
    <row r="352" spans="1:26" ht="12.75">
      <c r="A352" s="3" t="s">
        <v>259</v>
      </c>
      <c r="B352" s="3">
        <f>B350*B28+B351*B29-B347*B48</f>
        <v>0</v>
      </c>
      <c r="C352" s="3">
        <f>C350*C28+C351*C29-C347*C48</f>
        <v>0</v>
      </c>
      <c r="D352" s="3">
        <f>D350*D28+D351*D29-D347*D48</f>
        <v>0</v>
      </c>
      <c r="E352" s="3">
        <f>E350*E28+E351*E29-E347*E48</f>
        <v>0</v>
      </c>
      <c r="F352" s="3">
        <f>F350*F28+F351*F29-F347*F48</f>
        <v>0</v>
      </c>
      <c r="G352" s="3">
        <f>G350*G28+G351*G29-G347*G48</f>
        <v>0</v>
      </c>
      <c r="H352" s="3">
        <f>H350*H28+H351*H29-H347*H48</f>
        <v>0</v>
      </c>
      <c r="I352" s="3">
        <f>I350*I28+I351*I29-I347*I48</f>
        <v>0</v>
      </c>
      <c r="J352" s="3">
        <f>J350*J28+J351*J29-J347*J48</f>
        <v>0</v>
      </c>
      <c r="K352" s="3">
        <f>K350*K28+K351*K29-K347*K48</f>
        <v>0</v>
      </c>
      <c r="L352" s="3">
        <f>L350*L28+L351*L29-L347*L48</f>
        <v>0</v>
      </c>
      <c r="M352" s="3">
        <f>M350*M28+M351*M29-M347*M48</f>
        <v>0</v>
      </c>
      <c r="N352" s="3">
        <f>N350*N28+N351*N29-N347*N48</f>
        <v>0</v>
      </c>
      <c r="O352" s="3">
        <f>O350*O28+O351*O29-O347*O48</f>
        <v>0</v>
      </c>
      <c r="P352" s="3">
        <f>P350*P28+P351*P29-P347*P48</f>
        <v>0</v>
      </c>
      <c r="Q352" s="3">
        <f>Q350*Q28+Q351*Q29-Q347*Q48</f>
        <v>0</v>
      </c>
      <c r="R352" s="3">
        <f>R350*R28+R351*R29-R347*R48</f>
        <v>0</v>
      </c>
      <c r="S352" s="3">
        <f>S350*S28+S351*S29-S347*S48</f>
        <v>0</v>
      </c>
      <c r="T352" s="3">
        <f>T350*T28+T351*T29-T347*T48</f>
        <v>0</v>
      </c>
      <c r="U352" s="3">
        <f>U350*U28+U351*U29-U347*U48</f>
        <v>0</v>
      </c>
      <c r="V352" s="3">
        <f>V350*V28+V351*V29-V347*V48</f>
        <v>0</v>
      </c>
      <c r="W352" s="3">
        <f>W350*W28+W351*W29-W347*W48</f>
        <v>0</v>
      </c>
      <c r="X352" s="3">
        <f>X350*X28+X351*X29-X347*X48</f>
        <v>0</v>
      </c>
      <c r="Y352" s="3">
        <f>Y350*Y28+Y351*Y29-Y347*Y48</f>
        <v>0</v>
      </c>
      <c r="Z352" s="3">
        <f>Z350*Z28+Z351*Z29-Z347*Z48</f>
        <v>0</v>
      </c>
    </row>
    <row r="354" spans="1:26" ht="12.75">
      <c r="A354" s="3" t="s">
        <v>295</v>
      </c>
      <c r="B354" s="3">
        <f>B345+B350</f>
        <v>6.428782601215276</v>
      </c>
      <c r="C354" s="3">
        <f>C345+C350</f>
        <v>6.434241616432366</v>
      </c>
      <c r="D354" s="3">
        <f>D345+D350</f>
        <v>6.422214917076681</v>
      </c>
      <c r="E354" s="3">
        <f>E345+E350</f>
        <v>6.493781081927674</v>
      </c>
      <c r="F354" s="3">
        <f>F345+F350</f>
        <v>6.698670585172206</v>
      </c>
      <c r="G354" s="3">
        <f>G345+G350</f>
        <v>7.017200666814553</v>
      </c>
      <c r="H354" s="3">
        <f>H345+H350</f>
        <v>7.388832351239156</v>
      </c>
      <c r="I354" s="3">
        <f>I345+I350</f>
        <v>7.7472871696911385</v>
      </c>
      <c r="J354" s="3">
        <f>J345+J350</f>
        <v>8.040213615719228</v>
      </c>
      <c r="K354" s="3">
        <f>K345+K350</f>
        <v>8.233986559009892</v>
      </c>
      <c r="L354" s="3">
        <f>L345+L350</f>
        <v>8.311425631211018</v>
      </c>
      <c r="M354" s="3">
        <f>M345+M350</f>
        <v>8.26812056887056</v>
      </c>
      <c r="N354" s="3">
        <f>N345+N350</f>
        <v>8.10964838081685</v>
      </c>
      <c r="O354" s="3">
        <f>O345+O350</f>
        <v>7.8499932030272355</v>
      </c>
      <c r="P354" s="3">
        <f>P345+P350</f>
        <v>7.510804023983269</v>
      </c>
      <c r="Q354" s="3">
        <f>Q345+Q350</f>
        <v>7.121073687704854</v>
      </c>
      <c r="R354" s="3">
        <f>R345+R350</f>
        <v>6.716883764161734</v>
      </c>
      <c r="S354" s="3">
        <f>S345+S350</f>
        <v>6.340695576716367</v>
      </c>
      <c r="T354" s="3">
        <f>T345+T350</f>
        <v>6.039046005543298</v>
      </c>
      <c r="U354" s="3">
        <f>U345+U350</f>
        <v>5.856442774173296</v>
      </c>
      <c r="V354" s="3">
        <f>V345+V350</f>
        <v>5.8226419217784695</v>
      </c>
      <c r="W354" s="3">
        <f>W345+W350</f>
        <v>5.933179163547123</v>
      </c>
      <c r="X354" s="3">
        <f>X345+X350</f>
        <v>6.132955079059989</v>
      </c>
      <c r="Y354" s="3">
        <f>Y345+Y350</f>
        <v>6.326116261221041</v>
      </c>
      <c r="Z354" s="3">
        <f>Z345+Z350</f>
        <v>6.362136179705462</v>
      </c>
    </row>
    <row r="355" spans="1:26" ht="12.75">
      <c r="A355" s="3" t="s">
        <v>295</v>
      </c>
      <c r="B355" s="3">
        <f>B346+B351</f>
        <v>18.40829669054152</v>
      </c>
      <c r="C355" s="3">
        <f>C346+C351</f>
        <v>16.233123576145413</v>
      </c>
      <c r="D355" s="3">
        <f>D346+D351</f>
        <v>14.425536447109625</v>
      </c>
      <c r="E355" s="3">
        <f>E346+E351</f>
        <v>13.217543843782483</v>
      </c>
      <c r="F355" s="3">
        <f>F346+F351</f>
        <v>12.621029533705661</v>
      </c>
      <c r="G355" s="3">
        <f>G346+G351</f>
        <v>12.516099825427094</v>
      </c>
      <c r="H355" s="3">
        <f>H346+H351</f>
        <v>12.754825593043952</v>
      </c>
      <c r="I355" s="3">
        <f>I346+I351</f>
        <v>13.217748437676157</v>
      </c>
      <c r="J355" s="3">
        <f>J346+J351</f>
        <v>13.825843831376694</v>
      </c>
      <c r="K355" s="3">
        <f>K346+K351</f>
        <v>14.531999540066002</v>
      </c>
      <c r="L355" s="3">
        <f>L346+L351</f>
        <v>15.309004707009164</v>
      </c>
      <c r="M355" s="3">
        <f>M346+M351</f>
        <v>16.140505431139932</v>
      </c>
      <c r="N355" s="3">
        <f>N346+N351</f>
        <v>17.015626406317764</v>
      </c>
      <c r="O355" s="3">
        <f>O346+O351</f>
        <v>17.926017952234318</v>
      </c>
      <c r="P355" s="3">
        <f>P346+P351</f>
        <v>18.863755741417194</v>
      </c>
      <c r="Q355" s="3">
        <f>Q346+Q351</f>
        <v>19.81857733872467</v>
      </c>
      <c r="R355" s="3">
        <f>R346+R351</f>
        <v>20.772987419062993</v>
      </c>
      <c r="S355" s="3">
        <f>S346+S351</f>
        <v>21.693871833912315</v>
      </c>
      <c r="T355" s="3">
        <f>T346+T351</f>
        <v>22.51998226402522</v>
      </c>
      <c r="U355" s="3">
        <f>U346+U351</f>
        <v>23.147333480584074</v>
      </c>
      <c r="V355" s="3">
        <f>V346+V351</f>
        <v>23.421222437069673</v>
      </c>
      <c r="W355" s="3">
        <f>W346+W351</f>
        <v>23.154179118028946</v>
      </c>
      <c r="X355" s="3">
        <f>X346+X351</f>
        <v>22.19349029613897</v>
      </c>
      <c r="Y355" s="3">
        <f>Y346+Y351</f>
        <v>20.534601094771407</v>
      </c>
      <c r="Z355" s="3">
        <f>Z346+Z351</f>
        <v>18.21765138420207</v>
      </c>
    </row>
    <row r="356" spans="1:26" ht="12.75">
      <c r="A356" s="3" t="s">
        <v>259</v>
      </c>
      <c r="B356" s="3">
        <f>B354*B28+B355*B29-(B199+B207+B215+B223+B181)</f>
        <v>-1.5631940186722204E-13</v>
      </c>
      <c r="C356" s="3">
        <f>C354*C28+C355*C29-(C199+C207+C215+C223+C181)</f>
        <v>2.0605739337042905E-13</v>
      </c>
      <c r="D356" s="3">
        <f>D354*D28+D355*D29-(D199+D207+D215+D223+D181)</f>
        <v>1.9184653865522705E-13</v>
      </c>
      <c r="E356" s="3">
        <f>E354*E28+E355*E29-(E199+E207+E215+E223+E181)</f>
        <v>-1.1102230246251565E-13</v>
      </c>
      <c r="F356" s="3">
        <f>F354*F28+F355*F29-(F199+F207+F215+F223+F181)</f>
        <v>1.2101430968414206E-14</v>
      </c>
      <c r="G356" s="3">
        <f>G354*G28+G355*G29-(G199+G207+G215+G223+G181)</f>
        <v>-2.5712765250318625E-13</v>
      </c>
      <c r="H356" s="3">
        <f>H354*H28+H355*H29-(H199+H207+H215+H223+H181)</f>
        <v>-1.5720758028692217E-13</v>
      </c>
      <c r="I356" s="3">
        <f>I354*I28+I355*I29-(I199+I207+I215+I223+I181)</f>
        <v>2.842170943040401E-14</v>
      </c>
      <c r="J356" s="3">
        <f>J354*J28+J355*J29-(J199+J207+J215+J223+J181)</f>
        <v>1.4210854715202004E-14</v>
      </c>
      <c r="K356" s="3">
        <f>K354*K28+K355*K29-(K199+K207+K215+K223+K181)</f>
        <v>-7.815970093361102E-14</v>
      </c>
      <c r="L356" s="3">
        <f>L354*L28+L355*L29-(L199+L207+L215+L223+L181)</f>
        <v>-5.684341886080802E-14</v>
      </c>
      <c r="M356" s="3">
        <f>M354*M28+M355*M29-(M199+M207+M215+M223+M181)</f>
        <v>0</v>
      </c>
      <c r="N356" s="3">
        <f>N354*N28+N355*N29-(N199+N207+N215+N223+N181)</f>
        <v>0</v>
      </c>
      <c r="O356" s="3">
        <f>O354*O28+O355*O29-(O199+O207+O215+O223+O181)</f>
        <v>-3.730349362740526E-14</v>
      </c>
      <c r="P356" s="3">
        <f>P354*P28+P355*P29-(P199+P207+P215+P223+P181)</f>
        <v>-1.4210854715202004E-14</v>
      </c>
      <c r="Q356" s="3">
        <f>Q354*Q28+Q355*Q29-(Q199+Q207+Q215+Q223+Q181)</f>
        <v>0</v>
      </c>
      <c r="R356" s="3">
        <f>R354*R28+R355*R29-(R199+R207+R215+R223+R181)</f>
        <v>0</v>
      </c>
      <c r="S356" s="3">
        <f>S354*S28+S355*S29-(S199+S207+S215+S223+S181)</f>
        <v>5.551115123125783E-15</v>
      </c>
      <c r="T356" s="3">
        <f>T354*T28+T355*T29-(T199+T207+T215+T223+T181)</f>
        <v>0</v>
      </c>
      <c r="U356" s="3">
        <f>U354*U28+U355*U29-(U199+U207+U215+U223+U181)</f>
        <v>0</v>
      </c>
      <c r="V356" s="3">
        <f>V354*V28+V355*V29-(V199+V207+V215+V223+V181)</f>
        <v>0</v>
      </c>
      <c r="W356" s="3">
        <f>W354*W28+W355*W29-(W199+W207+W215+W223+W181)</f>
        <v>0</v>
      </c>
      <c r="X356" s="3">
        <f>X354*X28+X355*X29-(X199+X207+X215+X223+X181)</f>
        <v>3.907985046680551E-14</v>
      </c>
      <c r="Y356" s="3">
        <f>Y354*Y28+Y355*Y29-(Y199+Y207+Y215+Y223+Y181)</f>
        <v>0</v>
      </c>
      <c r="Z356" s="3">
        <f>Z354*Z28+Z355*Z29-(Z199+Z207+Z215+Z223+Z181)</f>
        <v>-1.5276668818842154E-13</v>
      </c>
    </row>
    <row r="358" ht="12.75">
      <c r="A358" s="3" t="s">
        <v>306</v>
      </c>
    </row>
    <row r="359" spans="1:26" ht="12.75">
      <c r="A359" s="23" t="s">
        <v>304</v>
      </c>
      <c r="B359" s="3">
        <f>B354+B185</f>
        <v>6.928782601215276</v>
      </c>
      <c r="C359" s="3">
        <f>C354+C185</f>
        <v>6.915004567693528</v>
      </c>
      <c r="D359" s="3">
        <f>D354+D185</f>
        <v>6.8509776189689005</v>
      </c>
      <c r="E359" s="3">
        <f>E354+E185</f>
        <v>6.841324064880862</v>
      </c>
      <c r="F359" s="3">
        <f>F354+F185</f>
        <v>6.941309369240038</v>
      </c>
      <c r="G359" s="3">
        <f>G354+G185</f>
        <v>7.138399819842356</v>
      </c>
      <c r="H359" s="3">
        <f>H354+H185</f>
        <v>7.380332351239156</v>
      </c>
      <c r="I359" s="3">
        <f>I354+I185</f>
        <v>7.609667277616421</v>
      </c>
      <c r="J359" s="3">
        <f>J354+J185</f>
        <v>7.7828523997870604</v>
      </c>
      <c r="K359" s="3">
        <f>K354+K185</f>
        <v>7.874422760776533</v>
      </c>
      <c r="L359" s="3">
        <f>L354+L185</f>
        <v>7.874162929318798</v>
      </c>
      <c r="M359" s="3">
        <f>M354+M185</f>
        <v>7.782957693842654</v>
      </c>
      <c r="N359" s="3">
        <f>N354+N185</f>
        <v>7.60964838081685</v>
      </c>
      <c r="O359" s="3">
        <f>O354+O185</f>
        <v>7.369230251766073</v>
      </c>
      <c r="P359" s="3">
        <f>P354+P185</f>
        <v>7.082041322091049</v>
      </c>
      <c r="Q359" s="3">
        <f>Q354+Q185</f>
        <v>6.773530704751666</v>
      </c>
      <c r="R359" s="3">
        <f>R354+R185</f>
        <v>6.474244980093902</v>
      </c>
      <c r="S359" s="3">
        <f>S354+S185</f>
        <v>6.219496423688564</v>
      </c>
      <c r="T359" s="3">
        <f>T354+T185</f>
        <v>6.047546005543298</v>
      </c>
      <c r="U359" s="3">
        <f>U354+U185</f>
        <v>5.994062666248013</v>
      </c>
      <c r="V359" s="3">
        <f>V354+V185</f>
        <v>6.080003137710637</v>
      </c>
      <c r="W359" s="3">
        <f>W354+W185</f>
        <v>6.292742961780482</v>
      </c>
      <c r="X359" s="3">
        <f>X354+X185</f>
        <v>6.570217780952208</v>
      </c>
      <c r="Y359" s="3">
        <f>Y354+Y185</f>
        <v>6.811279136248947</v>
      </c>
      <c r="Z359" s="3">
        <f>Z354+Z185</f>
        <v>6.862136179705462</v>
      </c>
    </row>
    <row r="360" spans="1:26" ht="12.75">
      <c r="A360" s="23" t="s">
        <v>305</v>
      </c>
      <c r="B360" s="3">
        <f>B355+B186+$N$3</f>
        <v>28.41679669054152</v>
      </c>
      <c r="C360" s="3">
        <f>C355+C186+$N$3</f>
        <v>26.37074346822013</v>
      </c>
      <c r="D360" s="3">
        <f>D355+D186+$N$3</f>
        <v>24.682897663041793</v>
      </c>
      <c r="E360" s="3">
        <f>E355+E186+$N$3</f>
        <v>23.577107642015843</v>
      </c>
      <c r="F360" s="3">
        <f>F355+F186+$N$3</f>
        <v>23.058292235597882</v>
      </c>
      <c r="G360" s="3">
        <f>G355+G186+$N$3</f>
        <v>23.001262700455</v>
      </c>
      <c r="H360" s="3">
        <f>H355+H186+$N$3</f>
        <v>23.254825593043954</v>
      </c>
      <c r="I360" s="3">
        <f>I355+I186+$N$3</f>
        <v>23.69851138893732</v>
      </c>
      <c r="J360" s="3">
        <f>J355+J186+$N$3</f>
        <v>24.254606533268912</v>
      </c>
      <c r="K360" s="3">
        <f>K355+K186+$N$3</f>
        <v>24.87954252301919</v>
      </c>
      <c r="L360" s="3">
        <f>L355+L186+$N$3</f>
        <v>25.551643491076995</v>
      </c>
      <c r="M360" s="3">
        <f>M355+M186+$N$3</f>
        <v>26.261704584167735</v>
      </c>
      <c r="N360" s="3">
        <f>N355+N186+$N$3</f>
        <v>27.007126406317763</v>
      </c>
      <c r="O360" s="3">
        <f>O355+O186+$N$3</f>
        <v>27.7883980601596</v>
      </c>
      <c r="P360" s="3">
        <f>P355+P186+$N$3</f>
        <v>28.606394525485026</v>
      </c>
      <c r="Q360" s="3">
        <f>Q355+Q186+$N$3</f>
        <v>29.45901354049131</v>
      </c>
      <c r="R360" s="3">
        <f>R355+R186+$N$3</f>
        <v>30.335724717170773</v>
      </c>
      <c r="S360" s="3">
        <f>S355+S186+$N$3</f>
        <v>31.208708958884408</v>
      </c>
      <c r="T360" s="3">
        <f>T355+T186+$N$3</f>
        <v>32.01998226402522</v>
      </c>
      <c r="U360" s="3">
        <f>U355+U186+$N$3</f>
        <v>32.66657052932291</v>
      </c>
      <c r="V360" s="3">
        <f>V355+V186+$N$3</f>
        <v>32.992459735177455</v>
      </c>
      <c r="W360" s="3">
        <f>W355+W186+$N$3</f>
        <v>32.806636135075756</v>
      </c>
      <c r="X360" s="3">
        <f>X355+X186+$N$3</f>
        <v>31.95085151207114</v>
      </c>
      <c r="Y360" s="3">
        <f>Y355+Y186+$N$3</f>
        <v>30.413401941743604</v>
      </c>
      <c r="Z360" s="3">
        <f>Z355+Z186+$N$3</f>
        <v>28.226151384202073</v>
      </c>
    </row>
    <row r="361" spans="1:26" ht="12.75">
      <c r="A361" s="23" t="s">
        <v>270</v>
      </c>
      <c r="B361" s="3">
        <f>SQRT(B359^2+B360^2)</f>
        <v>29.249313880610515</v>
      </c>
      <c r="C361" s="3">
        <f>SQRT(C359^2+C360^2)</f>
        <v>27.26230729850093</v>
      </c>
      <c r="D361" s="3">
        <f>SQRT(D359^2+D360^2)</f>
        <v>25.616036605607174</v>
      </c>
      <c r="E361" s="3">
        <f>SQRT(E359^2+E360^2)</f>
        <v>24.54961750667248</v>
      </c>
      <c r="F361" s="3">
        <f>SQRT(F359^2+F360^2)</f>
        <v>24.080419775862154</v>
      </c>
      <c r="G361" s="3">
        <f>SQRT(G359^2+G360^2)</f>
        <v>24.08349720873752</v>
      </c>
      <c r="H361" s="3">
        <f>SQRT(H359^2+H360^2)</f>
        <v>24.397873247019696</v>
      </c>
      <c r="I361" s="3">
        <f>SQRT(I359^2+I360^2)</f>
        <v>24.890288831743554</v>
      </c>
      <c r="J361" s="3">
        <f>SQRT(J359^2+J360^2)</f>
        <v>25.472705579905764</v>
      </c>
      <c r="K361" s="3">
        <f>SQRT(K359^2+K360^2)</f>
        <v>26.095941637928217</v>
      </c>
      <c r="L361" s="3">
        <f>SQRT(L359^2+L360^2)</f>
        <v>26.737406884972142</v>
      </c>
      <c r="M361" s="3">
        <f>SQRT(M359^2+M360^2)</f>
        <v>27.390720292285874</v>
      </c>
      <c r="N361" s="3">
        <f>SQRT(N359^2+N360^2)</f>
        <v>28.058717454767862</v>
      </c>
      <c r="O361" s="3">
        <f>SQRT(O359^2+O360^2)</f>
        <v>28.74892382774399</v>
      </c>
      <c r="P361" s="3">
        <f>SQRT(P359^2+P360^2)</f>
        <v>29.470003682312374</v>
      </c>
      <c r="Q361" s="3">
        <f>SQRT(Q359^2+Q360^2)</f>
        <v>30.227705784380394</v>
      </c>
      <c r="R361" s="3">
        <f>SQRT(R359^2+R360^2)</f>
        <v>31.018898145779403</v>
      </c>
      <c r="S361" s="3">
        <f>SQRT(S359^2+S360^2)</f>
        <v>31.822407995697414</v>
      </c>
      <c r="T361" s="3">
        <f>SQRT(T359^2+T360^2)</f>
        <v>32.5860718233673</v>
      </c>
      <c r="U361" s="3">
        <f>SQRT(U359^2+U360^2)</f>
        <v>33.21194991857805</v>
      </c>
      <c r="V361" s="3">
        <f>SQRT(V359^2+V360^2)</f>
        <v>33.54800795176782</v>
      </c>
      <c r="W361" s="3">
        <f>SQRT(W359^2+W360^2)</f>
        <v>33.40470009567959</v>
      </c>
      <c r="X361" s="3">
        <f>SQRT(X359^2+X360^2)</f>
        <v>32.61939107395414</v>
      </c>
      <c r="Y361" s="3">
        <f>SQRT(Y359^2+Y360^2)</f>
        <v>31.16678586479449</v>
      </c>
      <c r="Z361" s="3">
        <f>SQRT(Z359^2+Z360^2)</f>
        <v>29.048313804982126</v>
      </c>
    </row>
    <row r="362" spans="1:26" ht="12.75">
      <c r="A362" s="23" t="s">
        <v>271</v>
      </c>
      <c r="B362" s="3">
        <f>ATAN(B360/B359)</f>
        <v>1.3316359208762696</v>
      </c>
      <c r="C362" s="3">
        <f>ATAN(C360/C359)</f>
        <v>1.3143475440148076</v>
      </c>
      <c r="D362" s="3">
        <f>ATAN(D360/D359)</f>
        <v>1.3000519459383142</v>
      </c>
      <c r="E362" s="3">
        <f>ATAN(E360/E359)</f>
        <v>1.288383870407078</v>
      </c>
      <c r="F362" s="3">
        <f>ATAN(F360/F359)</f>
        <v>1.2783919968227695</v>
      </c>
      <c r="G362" s="3">
        <f>ATAN(G360/G359)</f>
        <v>1.2698730423516411</v>
      </c>
      <c r="H362" s="3">
        <f>ATAN(H360/H359)</f>
        <v>1.2634829220293602</v>
      </c>
      <c r="I362" s="3">
        <f>ATAN(I360/I359)</f>
        <v>1.2600929988565213</v>
      </c>
      <c r="J362" s="3">
        <f>ATAN(J360/J359)</f>
        <v>1.2602940474524298</v>
      </c>
      <c r="K362" s="3">
        <f>ATAN(K360/K359)</f>
        <v>1.2642697542867618</v>
      </c>
      <c r="L362" s="3">
        <f>ATAN(L360/L359)</f>
        <v>1.2718641866240397</v>
      </c>
      <c r="M362" s="3">
        <f>ATAN(M360/M359)</f>
        <v>1.2826809558735395</v>
      </c>
      <c r="N362" s="3">
        <f>ATAN(N360/N359)</f>
        <v>1.2961521914227054</v>
      </c>
      <c r="O362" s="3">
        <f>ATAN(O360/O359)</f>
        <v>1.3115722323558894</v>
      </c>
      <c r="P362" s="3">
        <f>ATAN(P360/P359)</f>
        <v>1.3281074686380283</v>
      </c>
      <c r="Q362" s="3">
        <f>ATAN(Q360/Q359)</f>
        <v>1.3447937870280275</v>
      </c>
      <c r="R362" s="3">
        <f>ATAN(R360/R359)</f>
        <v>1.3605310174409968</v>
      </c>
      <c r="S362" s="3">
        <f>ATAN(S360/S359)</f>
        <v>1.3740862392632087</v>
      </c>
      <c r="T362" s="3">
        <f>ATAN(T360/T359)</f>
        <v>1.3841272860878198</v>
      </c>
      <c r="U362" s="3">
        <f>ATAN(U360/U359)</f>
        <v>1.3893228035887806</v>
      </c>
      <c r="V362" s="3">
        <f>ATAN(V360/V359)</f>
        <v>1.3885563485088335</v>
      </c>
      <c r="W362" s="3">
        <f>ATAN(W360/W359)</f>
        <v>1.3812850247923865</v>
      </c>
      <c r="X362" s="3">
        <f>ATAN(X360/X359)</f>
        <v>1.3679882827029248</v>
      </c>
      <c r="Y362" s="3">
        <f>ATAN(Y360/Y359)</f>
        <v>1.350475321812039</v>
      </c>
      <c r="Z362" s="3">
        <f>ATAN(Z360/Z359)</f>
        <v>1.3323102485700087</v>
      </c>
    </row>
    <row r="363" spans="1:26" ht="12.75">
      <c r="A363" s="23" t="s">
        <v>269</v>
      </c>
      <c r="B363" s="3">
        <f>B359*COS(B362)+B360*SIN(B362)</f>
        <v>29.24931388061052</v>
      </c>
      <c r="C363" s="3">
        <f>C359*COS(C362)+C360*SIN(C362)</f>
        <v>27.26230729850093</v>
      </c>
      <c r="D363" s="3">
        <f>D359*COS(D362)+D360*SIN(D362)</f>
        <v>25.616036605607178</v>
      </c>
      <c r="E363" s="3">
        <f>E359*COS(E362)+E360*SIN(E362)</f>
        <v>24.549617506672476</v>
      </c>
      <c r="F363" s="3">
        <f>F359*COS(F362)+F360*SIN(F362)</f>
        <v>24.080419775862158</v>
      </c>
      <c r="G363" s="3">
        <f>G359*COS(G362)+G360*SIN(G362)</f>
        <v>24.08349720873752</v>
      </c>
      <c r="H363" s="3">
        <f>H359*COS(H362)+H360*SIN(H362)</f>
        <v>24.397873247019696</v>
      </c>
      <c r="I363" s="3">
        <f>I359*COS(I362)+I360*SIN(I362)</f>
        <v>24.890288831743554</v>
      </c>
      <c r="J363" s="3">
        <f>J359*COS(J362)+J360*SIN(J362)</f>
        <v>25.472705579905764</v>
      </c>
      <c r="K363" s="3">
        <f>K359*COS(K362)+K360*SIN(K362)</f>
        <v>26.095941637928213</v>
      </c>
      <c r="L363" s="3">
        <f>L359*COS(L362)+L360*SIN(L362)</f>
        <v>26.737406884972142</v>
      </c>
      <c r="M363" s="3">
        <f>M359*COS(M362)+M360*SIN(M362)</f>
        <v>27.390720292285874</v>
      </c>
      <c r="N363" s="3">
        <f>N359*COS(N362)+N360*SIN(N362)</f>
        <v>28.058717454767862</v>
      </c>
      <c r="O363" s="3">
        <f>O359*COS(O362)+O360*SIN(O362)</f>
        <v>28.74892382774399</v>
      </c>
      <c r="P363" s="3">
        <f>P359*COS(P362)+P360*SIN(P362)</f>
        <v>29.47000368231237</v>
      </c>
      <c r="Q363" s="3">
        <f>Q359*COS(Q362)+Q360*SIN(Q362)</f>
        <v>30.227705784380394</v>
      </c>
      <c r="R363" s="3">
        <f>R359*COS(R362)+R360*SIN(R362)</f>
        <v>31.0188981457794</v>
      </c>
      <c r="S363" s="3">
        <f>S359*COS(S362)+S360*SIN(S362)</f>
        <v>31.822407995697418</v>
      </c>
      <c r="T363" s="3">
        <f>T359*COS(T362)+T360*SIN(T362)</f>
        <v>32.5860718233673</v>
      </c>
      <c r="U363" s="3">
        <f>U359*COS(U362)+U360*SIN(U362)</f>
        <v>33.21194991857804</v>
      </c>
      <c r="V363" s="3">
        <f>V359*COS(V362)+V360*SIN(V362)</f>
        <v>33.54800795176782</v>
      </c>
      <c r="W363" s="3">
        <f>W359*COS(W362)+W360*SIN(W362)</f>
        <v>33.404700095679594</v>
      </c>
      <c r="X363" s="3">
        <f>X359*COS(X362)+X360*SIN(X362)</f>
        <v>32.61939107395414</v>
      </c>
      <c r="Y363" s="3">
        <f>Y359*COS(Y362)+Y360*SIN(Y362)</f>
        <v>31.166785864794495</v>
      </c>
      <c r="Z363" s="3">
        <f>Z359*COS(Z362)+Z360*SIN(Z362)</f>
        <v>29.04831380498213</v>
      </c>
    </row>
    <row r="364" spans="1:26" ht="12.75">
      <c r="A364" s="3" t="s">
        <v>172</v>
      </c>
      <c r="B364" s="3">
        <f>-B354*B27+B355*B26+B187-B185*B34+B33*(B186+$N$3)</f>
        <v>23.40829669054152</v>
      </c>
      <c r="C364" s="3">
        <f>-C354*C27+C355*C26+C187-C185*C34+C33*(C186+$N$3)</f>
        <v>18.822318545028516</v>
      </c>
      <c r="D364" s="3">
        <f>-D354*D27+D355*D26+D187-D185*D34+D33*(D186+$N$3)</f>
        <v>13.569400586799105</v>
      </c>
      <c r="E364" s="3">
        <f>-E354*E27+E355*E26+E187-E185*E34+E33*(E186+$N$3)</f>
        <v>8.229848073529007</v>
      </c>
      <c r="F364" s="3">
        <f>-F354*F27+F355*F26+F187-F185*F34+F33*(F186+$N$3)</f>
        <v>2.9356837091884542</v>
      </c>
      <c r="G364" s="3">
        <f>-G354*G27+G355*G26+G187-G185*G34+G33*(G186+$N$3)</f>
        <v>-2.326698816826148</v>
      </c>
      <c r="H364" s="3">
        <f>-H354*H27+H355*H26+H187-H185*H34+H33*(H186+$N$3)</f>
        <v>-7.473832351239155</v>
      </c>
      <c r="I364" s="3">
        <f>-I354*I27+I355*I26+I187-I185*I34+I33*(I186+$N$3)</f>
        <v>-12.280508710674464</v>
      </c>
      <c r="J364" s="3">
        <f>-J354*J27+J355*J26+J187-J185*J34+J33*(J186+$N$3)</f>
        <v>-16.449563318076407</v>
      </c>
      <c r="K364" s="3">
        <f>-K354*K27+K355*K26+K187-K185*K34+K33*(K186+$N$3)</f>
        <v>-19.69362113338883</v>
      </c>
      <c r="L364" s="3">
        <f>-L354*L27+L355*L26+L187-L185*L34+L33*(L186+$N$3)</f>
        <v>-21.786326817453187</v>
      </c>
      <c r="M364" s="3">
        <f>-M354*M27+M355*M26+M187-M185*M34+M33*(M186+$N$3)</f>
        <v>-22.582106866003677</v>
      </c>
      <c r="N364" s="3">
        <f>-N354*N27+N355*N26+N187-N185*N34+N33*(N186+$N$3)</f>
        <v>-22.015626406317764</v>
      </c>
      <c r="O364" s="3">
        <f>-O354*O27+O355*O26+O187-O185*O34+O33*(O186+$N$3)</f>
        <v>-20.091105470327445</v>
      </c>
      <c r="P364" s="3">
        <f>-P354*P27+P355*P26+P187-P185*P34+P33*(P186+$N$3)</f>
        <v>-16.868716689782406</v>
      </c>
      <c r="Q364" s="3">
        <f>-Q354*Q27+Q355*Q26+Q187-Q185*Q34+Q33*(Q186+$N$3)</f>
        <v>-12.453920765308943</v>
      </c>
      <c r="R364" s="3">
        <f>-R354*R27+R355*R26+R187-R185*R34+R33*(R186+$N$3)</f>
        <v>-6.995889576178525</v>
      </c>
      <c r="S364" s="3">
        <f>-S354*S27+S355*S26+S187-S185*S34+S33*(S186+$N$3)</f>
        <v>-0.7021371087204882</v>
      </c>
      <c r="T364" s="3">
        <f>-T354*T27+T355*T26+T187-T185*T34+T33*(T186+$N$3)</f>
        <v>6.124046005543293</v>
      </c>
      <c r="U364" s="3">
        <f>-U354*U27+U355*U26+U187-U185*U34+U33*(U186+$N$3)</f>
        <v>13.024058994619523</v>
      </c>
      <c r="V364" s="3">
        <f>-V354*V27+V355*V26+V187-V185*V34+V33*(V186+$N$3)</f>
        <v>19.32677919925691</v>
      </c>
      <c r="W364" s="3">
        <f>-W354*W27+W355*W26+W187-W185*W34+W33*(W186+$N$3)</f>
        <v>24.16350627003871</v>
      </c>
      <c r="X364" s="3">
        <f>-X354*X27+X355*X26+X187-X185*X34+X33*(X186+$N$3)</f>
        <v>26.659230953551955</v>
      </c>
      <c r="Y364" s="3">
        <f>-Y354*Y27+Y355*Y26+Y187-Y185*Y34+Y33*(Y186+$N$3)</f>
        <v>26.323849650199296</v>
      </c>
      <c r="Z364" s="3">
        <f>-Z354*Z27+Z355*Z26+Z187-Z185*Z34+Z33*(Z186+$N$3)</f>
        <v>23.21765138420207</v>
      </c>
    </row>
    <row r="366" spans="1:26" ht="12.75">
      <c r="A366" s="3" t="s">
        <v>162</v>
      </c>
      <c r="B366" s="3">
        <f>B364*B20-(B191+B199+B207+B215+B223+B181)</f>
        <v>-1.5631940186722204E-13</v>
      </c>
      <c r="C366" s="3">
        <f>C364*C20-(C191+C199+C207+C215+C223+C181)</f>
        <v>2.0961010704922955E-13</v>
      </c>
      <c r="D366" s="3">
        <f>D364*D20-(D191+D199+D207+D215+D223+D181)</f>
        <v>1.9184653865522705E-13</v>
      </c>
      <c r="E366" s="3">
        <f>E364*E20-(E191+E199+E207+E215+E223+E181)</f>
        <v>-1.1191048088221578E-13</v>
      </c>
      <c r="F366" s="3">
        <f>F364*F20-(F191+F199+F207+F215+F223+F181)</f>
        <v>1.2434497875801753E-14</v>
      </c>
      <c r="G366" s="3">
        <f>G364*G20-(G191+G199+G207+G215+G223+G181)</f>
        <v>-2.5712765250318625E-13</v>
      </c>
      <c r="H366" s="3">
        <f>H364*H20-(H191+H199+H207+H215+H223+H181)</f>
        <v>-1.580957587066223E-13</v>
      </c>
      <c r="I366" s="3">
        <f>I364*I20-(I191+I199+I207+I215+I223+I181)</f>
        <v>2.6645352591003757E-14</v>
      </c>
      <c r="J366" s="3">
        <f>J364*J20-(J191+J199+J207+J215+J223+J181)</f>
        <v>0</v>
      </c>
      <c r="K366" s="3">
        <f>K364*K20-(K191+K199+K207+K215+K223+K181)</f>
        <v>-7.460698725481052E-14</v>
      </c>
      <c r="L366" s="3">
        <f>L364*L20-(L191+L199+L207+L215+L223+L181)</f>
        <v>-5.684341886080802E-14</v>
      </c>
      <c r="M366" s="3">
        <f>M364*M20-(M191+M199+M207+M215+M223+M181)</f>
        <v>0</v>
      </c>
      <c r="N366" s="3">
        <f>N364*N20-(N191+N199+N207+N215+N223+N181)</f>
        <v>0</v>
      </c>
      <c r="O366" s="3">
        <f>O364*O20-(O191+O199+O207+O215+O223+O181)</f>
        <v>-3.552713678800501E-14</v>
      </c>
      <c r="P366" s="3">
        <f>P364*P20-(P191+P199+P207+P215+P223+P181)</f>
        <v>0</v>
      </c>
      <c r="Q366" s="3">
        <f>Q364*Q20-(Q191+Q199+Q207+Q215+Q223+Q181)</f>
        <v>0</v>
      </c>
      <c r="R366" s="3">
        <f>R364*R20-(R191+R199+R207+R215+R223+R181)</f>
        <v>0</v>
      </c>
      <c r="S366" s="3">
        <f>S364*S20-(S191+S199+S207+S215+S223+S181)</f>
        <v>5.551115123125783E-15</v>
      </c>
      <c r="T366" s="3">
        <f>T364*T20-(T191+T199+T207+T215+T223+T181)</f>
        <v>0</v>
      </c>
      <c r="U366" s="3">
        <f>U364*U20-(U191+U199+U207+U215+U223+U181)</f>
        <v>0</v>
      </c>
      <c r="V366" s="3">
        <f>V364*V20-(V191+V199+V207+V215+V223+V181)</f>
        <v>0</v>
      </c>
      <c r="W366" s="3">
        <f>W364*W20-(W191+W199+W207+W215+W223+W181)</f>
        <v>0</v>
      </c>
      <c r="X366" s="3">
        <f>X364*X20-(X191+X199+X207+X215+X223+X181)</f>
        <v>3.552713678800501E-14</v>
      </c>
      <c r="Y366" s="3">
        <f>Y364*Y20-(Y191+Y199+Y207+Y215+Y223+Y181)</f>
        <v>0</v>
      </c>
      <c r="Z366" s="3">
        <f>Z364*Z20-(Z191+Z199+Z207+Z215+Z223+Z181)</f>
        <v>-1.5276668818842154E-13</v>
      </c>
    </row>
  </sheetData>
  <printOptions gridLines="1" headings="1"/>
  <pageMargins left="0.75" right="0.75" top="1" bottom="1" header="0.5" footer="0.5"/>
  <pageSetup horizontalDpi="180" verticalDpi="180" orientation="portrait" paperSize="9" scale="98" r:id="rId2"/>
  <headerFooter alignWithMargins="0">
    <oddHeader>&amp;C&amp;A</oddHeader>
    <oddFooter>&amp;CСтр. &amp;P</oddFoot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A22:IV23"/>
  <sheetViews>
    <sheetView zoomScale="50" zoomScaleNormal="50" workbookViewId="0" topLeftCell="A1">
      <selection activeCell="G56" sqref="G56"/>
    </sheetView>
  </sheetViews>
  <sheetFormatPr defaultColWidth="9.00390625" defaultRowHeight="12.75"/>
  <cols>
    <col min="27" max="16384" width="0" style="0" hidden="1" customWidth="1"/>
  </cols>
  <sheetData>
    <row r="22" spans="27:256" ht="12.75">
      <c r="AA22">
        <f aca="true" t="shared" si="0" ref="AA22:BN22">AA18+8</f>
        <v>8</v>
      </c>
      <c r="AB22">
        <f t="shared" si="0"/>
        <v>8</v>
      </c>
      <c r="AC22">
        <f t="shared" si="0"/>
        <v>8</v>
      </c>
      <c r="AD22">
        <f t="shared" si="0"/>
        <v>8</v>
      </c>
      <c r="AE22">
        <f t="shared" si="0"/>
        <v>8</v>
      </c>
      <c r="AF22">
        <f t="shared" si="0"/>
        <v>8</v>
      </c>
      <c r="AG22">
        <f t="shared" si="0"/>
        <v>8</v>
      </c>
      <c r="AH22">
        <f t="shared" si="0"/>
        <v>8</v>
      </c>
      <c r="AI22">
        <f t="shared" si="0"/>
        <v>8</v>
      </c>
      <c r="AJ22">
        <f t="shared" si="0"/>
        <v>8</v>
      </c>
      <c r="AK22">
        <f t="shared" si="0"/>
        <v>8</v>
      </c>
      <c r="AL22">
        <f t="shared" si="0"/>
        <v>8</v>
      </c>
      <c r="AM22">
        <f t="shared" si="0"/>
        <v>8</v>
      </c>
      <c r="AN22">
        <f t="shared" si="0"/>
        <v>8</v>
      </c>
      <c r="AO22">
        <f t="shared" si="0"/>
        <v>8</v>
      </c>
      <c r="AP22">
        <f t="shared" si="0"/>
        <v>8</v>
      </c>
      <c r="AQ22">
        <f t="shared" si="0"/>
        <v>8</v>
      </c>
      <c r="AR22">
        <f t="shared" si="0"/>
        <v>8</v>
      </c>
      <c r="AS22">
        <f t="shared" si="0"/>
        <v>8</v>
      </c>
      <c r="AT22">
        <f t="shared" si="0"/>
        <v>8</v>
      </c>
      <c r="AU22">
        <f t="shared" si="0"/>
        <v>8</v>
      </c>
      <c r="AV22">
        <f t="shared" si="0"/>
        <v>8</v>
      </c>
      <c r="AW22">
        <f t="shared" si="0"/>
        <v>8</v>
      </c>
      <c r="AX22">
        <f t="shared" si="0"/>
        <v>8</v>
      </c>
      <c r="AY22">
        <f t="shared" si="0"/>
        <v>8</v>
      </c>
      <c r="AZ22">
        <f t="shared" si="0"/>
        <v>8</v>
      </c>
      <c r="BA22">
        <f t="shared" si="0"/>
        <v>8</v>
      </c>
      <c r="BB22">
        <f t="shared" si="0"/>
        <v>8</v>
      </c>
      <c r="BC22">
        <f t="shared" si="0"/>
        <v>8</v>
      </c>
      <c r="BD22">
        <f t="shared" si="0"/>
        <v>8</v>
      </c>
      <c r="BE22">
        <f t="shared" si="0"/>
        <v>8</v>
      </c>
      <c r="BF22">
        <f t="shared" si="0"/>
        <v>8</v>
      </c>
      <c r="BG22">
        <f t="shared" si="0"/>
        <v>8</v>
      </c>
      <c r="BH22">
        <f t="shared" si="0"/>
        <v>8</v>
      </c>
      <c r="BI22">
        <f t="shared" si="0"/>
        <v>8</v>
      </c>
      <c r="BJ22">
        <f t="shared" si="0"/>
        <v>8</v>
      </c>
      <c r="BK22">
        <f t="shared" si="0"/>
        <v>8</v>
      </c>
      <c r="BL22">
        <f t="shared" si="0"/>
        <v>8</v>
      </c>
      <c r="BM22">
        <f t="shared" si="0"/>
        <v>8</v>
      </c>
      <c r="BN22">
        <f t="shared" si="0"/>
        <v>8</v>
      </c>
      <c r="BO22">
        <f aca="true" t="shared" si="1" ref="BO22:DZ22">BO18+8</f>
        <v>8</v>
      </c>
      <c r="BP22">
        <f t="shared" si="1"/>
        <v>8</v>
      </c>
      <c r="BQ22">
        <f t="shared" si="1"/>
        <v>8</v>
      </c>
      <c r="BR22">
        <f t="shared" si="1"/>
        <v>8</v>
      </c>
      <c r="BS22">
        <f t="shared" si="1"/>
        <v>8</v>
      </c>
      <c r="BT22">
        <f t="shared" si="1"/>
        <v>8</v>
      </c>
      <c r="BU22">
        <f t="shared" si="1"/>
        <v>8</v>
      </c>
      <c r="BV22">
        <f t="shared" si="1"/>
        <v>8</v>
      </c>
      <c r="BW22">
        <f t="shared" si="1"/>
        <v>8</v>
      </c>
      <c r="BX22">
        <f t="shared" si="1"/>
        <v>8</v>
      </c>
      <c r="BY22">
        <f t="shared" si="1"/>
        <v>8</v>
      </c>
      <c r="BZ22">
        <f t="shared" si="1"/>
        <v>8</v>
      </c>
      <c r="CA22">
        <f t="shared" si="1"/>
        <v>8</v>
      </c>
      <c r="CB22">
        <f t="shared" si="1"/>
        <v>8</v>
      </c>
      <c r="CC22">
        <f t="shared" si="1"/>
        <v>8</v>
      </c>
      <c r="CD22">
        <f t="shared" si="1"/>
        <v>8</v>
      </c>
      <c r="CE22">
        <f t="shared" si="1"/>
        <v>8</v>
      </c>
      <c r="CF22">
        <f t="shared" si="1"/>
        <v>8</v>
      </c>
      <c r="CG22">
        <f t="shared" si="1"/>
        <v>8</v>
      </c>
      <c r="CH22">
        <f t="shared" si="1"/>
        <v>8</v>
      </c>
      <c r="CI22">
        <f t="shared" si="1"/>
        <v>8</v>
      </c>
      <c r="CJ22">
        <f t="shared" si="1"/>
        <v>8</v>
      </c>
      <c r="CK22">
        <f t="shared" si="1"/>
        <v>8</v>
      </c>
      <c r="CL22">
        <f t="shared" si="1"/>
        <v>8</v>
      </c>
      <c r="CM22">
        <f t="shared" si="1"/>
        <v>8</v>
      </c>
      <c r="CN22">
        <f t="shared" si="1"/>
        <v>8</v>
      </c>
      <c r="CO22">
        <f t="shared" si="1"/>
        <v>8</v>
      </c>
      <c r="CP22">
        <f t="shared" si="1"/>
        <v>8</v>
      </c>
      <c r="CQ22">
        <f t="shared" si="1"/>
        <v>8</v>
      </c>
      <c r="CR22">
        <f t="shared" si="1"/>
        <v>8</v>
      </c>
      <c r="CS22">
        <f t="shared" si="1"/>
        <v>8</v>
      </c>
      <c r="CT22">
        <f t="shared" si="1"/>
        <v>8</v>
      </c>
      <c r="CU22">
        <f t="shared" si="1"/>
        <v>8</v>
      </c>
      <c r="CV22">
        <f t="shared" si="1"/>
        <v>8</v>
      </c>
      <c r="CW22">
        <f t="shared" si="1"/>
        <v>8</v>
      </c>
      <c r="CX22">
        <f t="shared" si="1"/>
        <v>8</v>
      </c>
      <c r="CY22">
        <f t="shared" si="1"/>
        <v>8</v>
      </c>
      <c r="CZ22">
        <f t="shared" si="1"/>
        <v>8</v>
      </c>
      <c r="DA22">
        <f t="shared" si="1"/>
        <v>8</v>
      </c>
      <c r="DB22">
        <f t="shared" si="1"/>
        <v>8</v>
      </c>
      <c r="DC22">
        <f t="shared" si="1"/>
        <v>8</v>
      </c>
      <c r="DD22">
        <f t="shared" si="1"/>
        <v>8</v>
      </c>
      <c r="DE22">
        <f t="shared" si="1"/>
        <v>8</v>
      </c>
      <c r="DF22">
        <f t="shared" si="1"/>
        <v>8</v>
      </c>
      <c r="DG22">
        <f t="shared" si="1"/>
        <v>8</v>
      </c>
      <c r="DH22">
        <f t="shared" si="1"/>
        <v>8</v>
      </c>
      <c r="DI22">
        <f t="shared" si="1"/>
        <v>8</v>
      </c>
      <c r="DJ22">
        <f t="shared" si="1"/>
        <v>8</v>
      </c>
      <c r="DK22">
        <f t="shared" si="1"/>
        <v>8</v>
      </c>
      <c r="DL22">
        <f t="shared" si="1"/>
        <v>8</v>
      </c>
      <c r="DM22">
        <f t="shared" si="1"/>
        <v>8</v>
      </c>
      <c r="DN22">
        <f t="shared" si="1"/>
        <v>8</v>
      </c>
      <c r="DO22">
        <f t="shared" si="1"/>
        <v>8</v>
      </c>
      <c r="DP22">
        <f t="shared" si="1"/>
        <v>8</v>
      </c>
      <c r="DQ22">
        <f t="shared" si="1"/>
        <v>8</v>
      </c>
      <c r="DR22">
        <f t="shared" si="1"/>
        <v>8</v>
      </c>
      <c r="DS22">
        <f t="shared" si="1"/>
        <v>8</v>
      </c>
      <c r="DT22">
        <f t="shared" si="1"/>
        <v>8</v>
      </c>
      <c r="DU22">
        <f t="shared" si="1"/>
        <v>8</v>
      </c>
      <c r="DV22">
        <f t="shared" si="1"/>
        <v>8</v>
      </c>
      <c r="DW22">
        <f t="shared" si="1"/>
        <v>8</v>
      </c>
      <c r="DX22">
        <f t="shared" si="1"/>
        <v>8</v>
      </c>
      <c r="DY22">
        <f t="shared" si="1"/>
        <v>8</v>
      </c>
      <c r="DZ22">
        <f t="shared" si="1"/>
        <v>8</v>
      </c>
      <c r="EA22">
        <f aca="true" t="shared" si="2" ref="EA22:GL22">EA18+8</f>
        <v>8</v>
      </c>
      <c r="EB22">
        <f t="shared" si="2"/>
        <v>8</v>
      </c>
      <c r="EC22">
        <f t="shared" si="2"/>
        <v>8</v>
      </c>
      <c r="ED22">
        <f t="shared" si="2"/>
        <v>8</v>
      </c>
      <c r="EE22">
        <f t="shared" si="2"/>
        <v>8</v>
      </c>
      <c r="EF22">
        <f t="shared" si="2"/>
        <v>8</v>
      </c>
      <c r="EG22">
        <f t="shared" si="2"/>
        <v>8</v>
      </c>
      <c r="EH22">
        <f t="shared" si="2"/>
        <v>8</v>
      </c>
      <c r="EI22">
        <f t="shared" si="2"/>
        <v>8</v>
      </c>
      <c r="EJ22">
        <f t="shared" si="2"/>
        <v>8</v>
      </c>
      <c r="EK22">
        <f t="shared" si="2"/>
        <v>8</v>
      </c>
      <c r="EL22">
        <f t="shared" si="2"/>
        <v>8</v>
      </c>
      <c r="EM22">
        <f t="shared" si="2"/>
        <v>8</v>
      </c>
      <c r="EN22">
        <f t="shared" si="2"/>
        <v>8</v>
      </c>
      <c r="EO22">
        <f t="shared" si="2"/>
        <v>8</v>
      </c>
      <c r="EP22">
        <f t="shared" si="2"/>
        <v>8</v>
      </c>
      <c r="EQ22">
        <f t="shared" si="2"/>
        <v>8</v>
      </c>
      <c r="ER22">
        <f t="shared" si="2"/>
        <v>8</v>
      </c>
      <c r="ES22">
        <f t="shared" si="2"/>
        <v>8</v>
      </c>
      <c r="ET22">
        <f t="shared" si="2"/>
        <v>8</v>
      </c>
      <c r="EU22">
        <f t="shared" si="2"/>
        <v>8</v>
      </c>
      <c r="EV22">
        <f t="shared" si="2"/>
        <v>8</v>
      </c>
      <c r="EW22">
        <f t="shared" si="2"/>
        <v>8</v>
      </c>
      <c r="EX22">
        <f t="shared" si="2"/>
        <v>8</v>
      </c>
      <c r="EY22">
        <f t="shared" si="2"/>
        <v>8</v>
      </c>
      <c r="EZ22">
        <f t="shared" si="2"/>
        <v>8</v>
      </c>
      <c r="FA22">
        <f t="shared" si="2"/>
        <v>8</v>
      </c>
      <c r="FB22">
        <f t="shared" si="2"/>
        <v>8</v>
      </c>
      <c r="FC22">
        <f t="shared" si="2"/>
        <v>8</v>
      </c>
      <c r="FD22">
        <f t="shared" si="2"/>
        <v>8</v>
      </c>
      <c r="FE22">
        <f t="shared" si="2"/>
        <v>8</v>
      </c>
      <c r="FF22">
        <f t="shared" si="2"/>
        <v>8</v>
      </c>
      <c r="FG22">
        <f t="shared" si="2"/>
        <v>8</v>
      </c>
      <c r="FH22">
        <f t="shared" si="2"/>
        <v>8</v>
      </c>
      <c r="FI22">
        <f t="shared" si="2"/>
        <v>8</v>
      </c>
      <c r="FJ22">
        <f t="shared" si="2"/>
        <v>8</v>
      </c>
      <c r="FK22">
        <f t="shared" si="2"/>
        <v>8</v>
      </c>
      <c r="FL22">
        <f t="shared" si="2"/>
        <v>8</v>
      </c>
      <c r="FM22">
        <f t="shared" si="2"/>
        <v>8</v>
      </c>
      <c r="FN22">
        <f t="shared" si="2"/>
        <v>8</v>
      </c>
      <c r="FO22">
        <f t="shared" si="2"/>
        <v>8</v>
      </c>
      <c r="FP22">
        <f t="shared" si="2"/>
        <v>8</v>
      </c>
      <c r="FQ22">
        <f t="shared" si="2"/>
        <v>8</v>
      </c>
      <c r="FR22">
        <f t="shared" si="2"/>
        <v>8</v>
      </c>
      <c r="FS22">
        <f t="shared" si="2"/>
        <v>8</v>
      </c>
      <c r="FT22">
        <f t="shared" si="2"/>
        <v>8</v>
      </c>
      <c r="FU22">
        <f t="shared" si="2"/>
        <v>8</v>
      </c>
      <c r="FV22">
        <f t="shared" si="2"/>
        <v>8</v>
      </c>
      <c r="FW22">
        <f t="shared" si="2"/>
        <v>8</v>
      </c>
      <c r="FX22">
        <f t="shared" si="2"/>
        <v>8</v>
      </c>
      <c r="FY22">
        <f t="shared" si="2"/>
        <v>8</v>
      </c>
      <c r="FZ22">
        <f t="shared" si="2"/>
        <v>8</v>
      </c>
      <c r="GA22">
        <f t="shared" si="2"/>
        <v>8</v>
      </c>
      <c r="GB22">
        <f t="shared" si="2"/>
        <v>8</v>
      </c>
      <c r="GC22">
        <f t="shared" si="2"/>
        <v>8</v>
      </c>
      <c r="GD22">
        <f t="shared" si="2"/>
        <v>8</v>
      </c>
      <c r="GE22">
        <f t="shared" si="2"/>
        <v>8</v>
      </c>
      <c r="GF22">
        <f t="shared" si="2"/>
        <v>8</v>
      </c>
      <c r="GG22">
        <f t="shared" si="2"/>
        <v>8</v>
      </c>
      <c r="GH22">
        <f t="shared" si="2"/>
        <v>8</v>
      </c>
      <c r="GI22">
        <f t="shared" si="2"/>
        <v>8</v>
      </c>
      <c r="GJ22">
        <f t="shared" si="2"/>
        <v>8</v>
      </c>
      <c r="GK22">
        <f t="shared" si="2"/>
        <v>8</v>
      </c>
      <c r="GL22">
        <f t="shared" si="2"/>
        <v>8</v>
      </c>
      <c r="GM22">
        <f aca="true" t="shared" si="3" ref="GM22:IV22">GM18+8</f>
        <v>8</v>
      </c>
      <c r="GN22">
        <f t="shared" si="3"/>
        <v>8</v>
      </c>
      <c r="GO22">
        <f t="shared" si="3"/>
        <v>8</v>
      </c>
      <c r="GP22">
        <f t="shared" si="3"/>
        <v>8</v>
      </c>
      <c r="GQ22">
        <f t="shared" si="3"/>
        <v>8</v>
      </c>
      <c r="GR22">
        <f t="shared" si="3"/>
        <v>8</v>
      </c>
      <c r="GS22">
        <f t="shared" si="3"/>
        <v>8</v>
      </c>
      <c r="GT22">
        <f t="shared" si="3"/>
        <v>8</v>
      </c>
      <c r="GU22">
        <f t="shared" si="3"/>
        <v>8</v>
      </c>
      <c r="GV22">
        <f t="shared" si="3"/>
        <v>8</v>
      </c>
      <c r="GW22">
        <f t="shared" si="3"/>
        <v>8</v>
      </c>
      <c r="GX22">
        <f t="shared" si="3"/>
        <v>8</v>
      </c>
      <c r="GY22">
        <f t="shared" si="3"/>
        <v>8</v>
      </c>
      <c r="GZ22">
        <f t="shared" si="3"/>
        <v>8</v>
      </c>
      <c r="HA22">
        <f t="shared" si="3"/>
        <v>8</v>
      </c>
      <c r="HB22">
        <f t="shared" si="3"/>
        <v>8</v>
      </c>
      <c r="HC22">
        <f t="shared" si="3"/>
        <v>8</v>
      </c>
      <c r="HD22">
        <f t="shared" si="3"/>
        <v>8</v>
      </c>
      <c r="HE22">
        <f t="shared" si="3"/>
        <v>8</v>
      </c>
      <c r="HF22">
        <f t="shared" si="3"/>
        <v>8</v>
      </c>
      <c r="HG22">
        <f t="shared" si="3"/>
        <v>8</v>
      </c>
      <c r="HH22">
        <f t="shared" si="3"/>
        <v>8</v>
      </c>
      <c r="HI22">
        <f t="shared" si="3"/>
        <v>8</v>
      </c>
      <c r="HJ22">
        <f t="shared" si="3"/>
        <v>8</v>
      </c>
      <c r="HK22">
        <f t="shared" si="3"/>
        <v>8</v>
      </c>
      <c r="HL22">
        <f t="shared" si="3"/>
        <v>8</v>
      </c>
      <c r="HM22">
        <f t="shared" si="3"/>
        <v>8</v>
      </c>
      <c r="HN22">
        <f t="shared" si="3"/>
        <v>8</v>
      </c>
      <c r="HO22">
        <f t="shared" si="3"/>
        <v>8</v>
      </c>
      <c r="HP22">
        <f t="shared" si="3"/>
        <v>8</v>
      </c>
      <c r="HQ22">
        <f t="shared" si="3"/>
        <v>8</v>
      </c>
      <c r="HR22">
        <f t="shared" si="3"/>
        <v>8</v>
      </c>
      <c r="HS22">
        <f t="shared" si="3"/>
        <v>8</v>
      </c>
      <c r="HT22">
        <f t="shared" si="3"/>
        <v>8</v>
      </c>
      <c r="HU22">
        <f t="shared" si="3"/>
        <v>8</v>
      </c>
      <c r="HV22">
        <f t="shared" si="3"/>
        <v>8</v>
      </c>
      <c r="HW22">
        <f t="shared" si="3"/>
        <v>8</v>
      </c>
      <c r="HX22">
        <f t="shared" si="3"/>
        <v>8</v>
      </c>
      <c r="HY22">
        <f t="shared" si="3"/>
        <v>8</v>
      </c>
      <c r="HZ22">
        <f t="shared" si="3"/>
        <v>8</v>
      </c>
      <c r="IA22">
        <f t="shared" si="3"/>
        <v>8</v>
      </c>
      <c r="IB22">
        <f t="shared" si="3"/>
        <v>8</v>
      </c>
      <c r="IC22">
        <f t="shared" si="3"/>
        <v>8</v>
      </c>
      <c r="ID22">
        <f t="shared" si="3"/>
        <v>8</v>
      </c>
      <c r="IE22">
        <f t="shared" si="3"/>
        <v>8</v>
      </c>
      <c r="IF22">
        <f t="shared" si="3"/>
        <v>8</v>
      </c>
      <c r="IG22">
        <f t="shared" si="3"/>
        <v>8</v>
      </c>
      <c r="IH22">
        <f t="shared" si="3"/>
        <v>8</v>
      </c>
      <c r="II22">
        <f t="shared" si="3"/>
        <v>8</v>
      </c>
      <c r="IJ22">
        <f t="shared" si="3"/>
        <v>8</v>
      </c>
      <c r="IK22">
        <f t="shared" si="3"/>
        <v>8</v>
      </c>
      <c r="IL22">
        <f t="shared" si="3"/>
        <v>8</v>
      </c>
      <c r="IM22">
        <f t="shared" si="3"/>
        <v>8</v>
      </c>
      <c r="IN22">
        <f t="shared" si="3"/>
        <v>8</v>
      </c>
      <c r="IO22">
        <f t="shared" si="3"/>
        <v>8</v>
      </c>
      <c r="IP22">
        <f t="shared" si="3"/>
        <v>8</v>
      </c>
      <c r="IQ22">
        <f t="shared" si="3"/>
        <v>8</v>
      </c>
      <c r="IR22">
        <f t="shared" si="3"/>
        <v>8</v>
      </c>
      <c r="IS22">
        <f t="shared" si="3"/>
        <v>8</v>
      </c>
      <c r="IT22">
        <f t="shared" si="3"/>
        <v>8</v>
      </c>
      <c r="IU22">
        <f t="shared" si="3"/>
        <v>8</v>
      </c>
      <c r="IV22">
        <f t="shared" si="3"/>
        <v>8</v>
      </c>
    </row>
    <row r="23" spans="27:256" ht="12.75">
      <c r="AA23">
        <f aca="true" t="shared" si="4" ref="AA23:BN23">AA19-5</f>
        <v>-5</v>
      </c>
      <c r="AB23">
        <f t="shared" si="4"/>
        <v>-5</v>
      </c>
      <c r="AC23">
        <f t="shared" si="4"/>
        <v>-5</v>
      </c>
      <c r="AD23">
        <f t="shared" si="4"/>
        <v>-5</v>
      </c>
      <c r="AE23">
        <f t="shared" si="4"/>
        <v>-5</v>
      </c>
      <c r="AF23">
        <f t="shared" si="4"/>
        <v>-5</v>
      </c>
      <c r="AG23">
        <f t="shared" si="4"/>
        <v>-5</v>
      </c>
      <c r="AH23">
        <f t="shared" si="4"/>
        <v>-5</v>
      </c>
      <c r="AI23">
        <f t="shared" si="4"/>
        <v>-5</v>
      </c>
      <c r="AJ23">
        <f t="shared" si="4"/>
        <v>-5</v>
      </c>
      <c r="AK23">
        <f t="shared" si="4"/>
        <v>-5</v>
      </c>
      <c r="AL23">
        <f t="shared" si="4"/>
        <v>-5</v>
      </c>
      <c r="AM23">
        <f t="shared" si="4"/>
        <v>-5</v>
      </c>
      <c r="AN23">
        <f t="shared" si="4"/>
        <v>-5</v>
      </c>
      <c r="AO23">
        <f t="shared" si="4"/>
        <v>-5</v>
      </c>
      <c r="AP23">
        <f t="shared" si="4"/>
        <v>-5</v>
      </c>
      <c r="AQ23">
        <f t="shared" si="4"/>
        <v>-5</v>
      </c>
      <c r="AR23">
        <f t="shared" si="4"/>
        <v>-5</v>
      </c>
      <c r="AS23">
        <f t="shared" si="4"/>
        <v>-5</v>
      </c>
      <c r="AT23">
        <f t="shared" si="4"/>
        <v>-5</v>
      </c>
      <c r="AU23">
        <f t="shared" si="4"/>
        <v>-5</v>
      </c>
      <c r="AV23">
        <f t="shared" si="4"/>
        <v>-5</v>
      </c>
      <c r="AW23">
        <f t="shared" si="4"/>
        <v>-5</v>
      </c>
      <c r="AX23">
        <f t="shared" si="4"/>
        <v>-5</v>
      </c>
      <c r="AY23">
        <f t="shared" si="4"/>
        <v>-5</v>
      </c>
      <c r="AZ23">
        <f t="shared" si="4"/>
        <v>-5</v>
      </c>
      <c r="BA23">
        <f t="shared" si="4"/>
        <v>-5</v>
      </c>
      <c r="BB23">
        <f t="shared" si="4"/>
        <v>-5</v>
      </c>
      <c r="BC23">
        <f t="shared" si="4"/>
        <v>-5</v>
      </c>
      <c r="BD23">
        <f t="shared" si="4"/>
        <v>-5</v>
      </c>
      <c r="BE23">
        <f t="shared" si="4"/>
        <v>-5</v>
      </c>
      <c r="BF23">
        <f t="shared" si="4"/>
        <v>-5</v>
      </c>
      <c r="BG23">
        <f t="shared" si="4"/>
        <v>-5</v>
      </c>
      <c r="BH23">
        <f t="shared" si="4"/>
        <v>-5</v>
      </c>
      <c r="BI23">
        <f t="shared" si="4"/>
        <v>-5</v>
      </c>
      <c r="BJ23">
        <f t="shared" si="4"/>
        <v>-5</v>
      </c>
      <c r="BK23">
        <f t="shared" si="4"/>
        <v>-5</v>
      </c>
      <c r="BL23">
        <f t="shared" si="4"/>
        <v>-5</v>
      </c>
      <c r="BM23">
        <f t="shared" si="4"/>
        <v>-5</v>
      </c>
      <c r="BN23">
        <f t="shared" si="4"/>
        <v>-5</v>
      </c>
      <c r="BO23">
        <f aca="true" t="shared" si="5" ref="BO23:DZ23">BO19-5</f>
        <v>-5</v>
      </c>
      <c r="BP23">
        <f t="shared" si="5"/>
        <v>-5</v>
      </c>
      <c r="BQ23">
        <f t="shared" si="5"/>
        <v>-5</v>
      </c>
      <c r="BR23">
        <f t="shared" si="5"/>
        <v>-5</v>
      </c>
      <c r="BS23">
        <f t="shared" si="5"/>
        <v>-5</v>
      </c>
      <c r="BT23">
        <f t="shared" si="5"/>
        <v>-5</v>
      </c>
      <c r="BU23">
        <f t="shared" si="5"/>
        <v>-5</v>
      </c>
      <c r="BV23">
        <f t="shared" si="5"/>
        <v>-5</v>
      </c>
      <c r="BW23">
        <f t="shared" si="5"/>
        <v>-5</v>
      </c>
      <c r="BX23">
        <f t="shared" si="5"/>
        <v>-5</v>
      </c>
      <c r="BY23">
        <f t="shared" si="5"/>
        <v>-5</v>
      </c>
      <c r="BZ23">
        <f t="shared" si="5"/>
        <v>-5</v>
      </c>
      <c r="CA23">
        <f t="shared" si="5"/>
        <v>-5</v>
      </c>
      <c r="CB23">
        <f t="shared" si="5"/>
        <v>-5</v>
      </c>
      <c r="CC23">
        <f t="shared" si="5"/>
        <v>-5</v>
      </c>
      <c r="CD23">
        <f t="shared" si="5"/>
        <v>-5</v>
      </c>
      <c r="CE23">
        <f t="shared" si="5"/>
        <v>-5</v>
      </c>
      <c r="CF23">
        <f t="shared" si="5"/>
        <v>-5</v>
      </c>
      <c r="CG23">
        <f t="shared" si="5"/>
        <v>-5</v>
      </c>
      <c r="CH23">
        <f t="shared" si="5"/>
        <v>-5</v>
      </c>
      <c r="CI23">
        <f t="shared" si="5"/>
        <v>-5</v>
      </c>
      <c r="CJ23">
        <f t="shared" si="5"/>
        <v>-5</v>
      </c>
      <c r="CK23">
        <f t="shared" si="5"/>
        <v>-5</v>
      </c>
      <c r="CL23">
        <f t="shared" si="5"/>
        <v>-5</v>
      </c>
      <c r="CM23">
        <f t="shared" si="5"/>
        <v>-5</v>
      </c>
      <c r="CN23">
        <f t="shared" si="5"/>
        <v>-5</v>
      </c>
      <c r="CO23">
        <f t="shared" si="5"/>
        <v>-5</v>
      </c>
      <c r="CP23">
        <f t="shared" si="5"/>
        <v>-5</v>
      </c>
      <c r="CQ23">
        <f t="shared" si="5"/>
        <v>-5</v>
      </c>
      <c r="CR23">
        <f t="shared" si="5"/>
        <v>-5</v>
      </c>
      <c r="CS23">
        <f t="shared" si="5"/>
        <v>-5</v>
      </c>
      <c r="CT23">
        <f t="shared" si="5"/>
        <v>-5</v>
      </c>
      <c r="CU23">
        <f t="shared" si="5"/>
        <v>-5</v>
      </c>
      <c r="CV23">
        <f t="shared" si="5"/>
        <v>-5</v>
      </c>
      <c r="CW23">
        <f t="shared" si="5"/>
        <v>-5</v>
      </c>
      <c r="CX23">
        <f t="shared" si="5"/>
        <v>-5</v>
      </c>
      <c r="CY23">
        <f t="shared" si="5"/>
        <v>-5</v>
      </c>
      <c r="CZ23">
        <f t="shared" si="5"/>
        <v>-5</v>
      </c>
      <c r="DA23">
        <f t="shared" si="5"/>
        <v>-5</v>
      </c>
      <c r="DB23">
        <f t="shared" si="5"/>
        <v>-5</v>
      </c>
      <c r="DC23">
        <f t="shared" si="5"/>
        <v>-5</v>
      </c>
      <c r="DD23">
        <f t="shared" si="5"/>
        <v>-5</v>
      </c>
      <c r="DE23">
        <f t="shared" si="5"/>
        <v>-5</v>
      </c>
      <c r="DF23">
        <f t="shared" si="5"/>
        <v>-5</v>
      </c>
      <c r="DG23">
        <f t="shared" si="5"/>
        <v>-5</v>
      </c>
      <c r="DH23">
        <f t="shared" si="5"/>
        <v>-5</v>
      </c>
      <c r="DI23">
        <f t="shared" si="5"/>
        <v>-5</v>
      </c>
      <c r="DJ23">
        <f t="shared" si="5"/>
        <v>-5</v>
      </c>
      <c r="DK23">
        <f t="shared" si="5"/>
        <v>-5</v>
      </c>
      <c r="DL23">
        <f t="shared" si="5"/>
        <v>-5</v>
      </c>
      <c r="DM23">
        <f t="shared" si="5"/>
        <v>-5</v>
      </c>
      <c r="DN23">
        <f t="shared" si="5"/>
        <v>-5</v>
      </c>
      <c r="DO23">
        <f t="shared" si="5"/>
        <v>-5</v>
      </c>
      <c r="DP23">
        <f t="shared" si="5"/>
        <v>-5</v>
      </c>
      <c r="DQ23">
        <f t="shared" si="5"/>
        <v>-5</v>
      </c>
      <c r="DR23">
        <f t="shared" si="5"/>
        <v>-5</v>
      </c>
      <c r="DS23">
        <f t="shared" si="5"/>
        <v>-5</v>
      </c>
      <c r="DT23">
        <f t="shared" si="5"/>
        <v>-5</v>
      </c>
      <c r="DU23">
        <f t="shared" si="5"/>
        <v>-5</v>
      </c>
      <c r="DV23">
        <f t="shared" si="5"/>
        <v>-5</v>
      </c>
      <c r="DW23">
        <f t="shared" si="5"/>
        <v>-5</v>
      </c>
      <c r="DX23">
        <f t="shared" si="5"/>
        <v>-5</v>
      </c>
      <c r="DY23">
        <f t="shared" si="5"/>
        <v>-5</v>
      </c>
      <c r="DZ23">
        <f t="shared" si="5"/>
        <v>-5</v>
      </c>
      <c r="EA23">
        <f aca="true" t="shared" si="6" ref="EA23:GL23">EA19-5</f>
        <v>-5</v>
      </c>
      <c r="EB23">
        <f t="shared" si="6"/>
        <v>-5</v>
      </c>
      <c r="EC23">
        <f t="shared" si="6"/>
        <v>-5</v>
      </c>
      <c r="ED23">
        <f t="shared" si="6"/>
        <v>-5</v>
      </c>
      <c r="EE23">
        <f t="shared" si="6"/>
        <v>-5</v>
      </c>
      <c r="EF23">
        <f t="shared" si="6"/>
        <v>-5</v>
      </c>
      <c r="EG23">
        <f t="shared" si="6"/>
        <v>-5</v>
      </c>
      <c r="EH23">
        <f t="shared" si="6"/>
        <v>-5</v>
      </c>
      <c r="EI23">
        <f t="shared" si="6"/>
        <v>-5</v>
      </c>
      <c r="EJ23">
        <f t="shared" si="6"/>
        <v>-5</v>
      </c>
      <c r="EK23">
        <f t="shared" si="6"/>
        <v>-5</v>
      </c>
      <c r="EL23">
        <f t="shared" si="6"/>
        <v>-5</v>
      </c>
      <c r="EM23">
        <f t="shared" si="6"/>
        <v>-5</v>
      </c>
      <c r="EN23">
        <f t="shared" si="6"/>
        <v>-5</v>
      </c>
      <c r="EO23">
        <f t="shared" si="6"/>
        <v>-5</v>
      </c>
      <c r="EP23">
        <f t="shared" si="6"/>
        <v>-5</v>
      </c>
      <c r="EQ23">
        <f t="shared" si="6"/>
        <v>-5</v>
      </c>
      <c r="ER23">
        <f t="shared" si="6"/>
        <v>-5</v>
      </c>
      <c r="ES23">
        <f t="shared" si="6"/>
        <v>-5</v>
      </c>
      <c r="ET23">
        <f t="shared" si="6"/>
        <v>-5</v>
      </c>
      <c r="EU23">
        <f t="shared" si="6"/>
        <v>-5</v>
      </c>
      <c r="EV23">
        <f t="shared" si="6"/>
        <v>-5</v>
      </c>
      <c r="EW23">
        <f t="shared" si="6"/>
        <v>-5</v>
      </c>
      <c r="EX23">
        <f t="shared" si="6"/>
        <v>-5</v>
      </c>
      <c r="EY23">
        <f t="shared" si="6"/>
        <v>-5</v>
      </c>
      <c r="EZ23">
        <f t="shared" si="6"/>
        <v>-5</v>
      </c>
      <c r="FA23">
        <f t="shared" si="6"/>
        <v>-5</v>
      </c>
      <c r="FB23">
        <f t="shared" si="6"/>
        <v>-5</v>
      </c>
      <c r="FC23">
        <f t="shared" si="6"/>
        <v>-5</v>
      </c>
      <c r="FD23">
        <f t="shared" si="6"/>
        <v>-5</v>
      </c>
      <c r="FE23">
        <f t="shared" si="6"/>
        <v>-5</v>
      </c>
      <c r="FF23">
        <f t="shared" si="6"/>
        <v>-5</v>
      </c>
      <c r="FG23">
        <f t="shared" si="6"/>
        <v>-5</v>
      </c>
      <c r="FH23">
        <f t="shared" si="6"/>
        <v>-5</v>
      </c>
      <c r="FI23">
        <f t="shared" si="6"/>
        <v>-5</v>
      </c>
      <c r="FJ23">
        <f t="shared" si="6"/>
        <v>-5</v>
      </c>
      <c r="FK23">
        <f t="shared" si="6"/>
        <v>-5</v>
      </c>
      <c r="FL23">
        <f t="shared" si="6"/>
        <v>-5</v>
      </c>
      <c r="FM23">
        <f t="shared" si="6"/>
        <v>-5</v>
      </c>
      <c r="FN23">
        <f t="shared" si="6"/>
        <v>-5</v>
      </c>
      <c r="FO23">
        <f t="shared" si="6"/>
        <v>-5</v>
      </c>
      <c r="FP23">
        <f t="shared" si="6"/>
        <v>-5</v>
      </c>
      <c r="FQ23">
        <f t="shared" si="6"/>
        <v>-5</v>
      </c>
      <c r="FR23">
        <f t="shared" si="6"/>
        <v>-5</v>
      </c>
      <c r="FS23">
        <f t="shared" si="6"/>
        <v>-5</v>
      </c>
      <c r="FT23">
        <f t="shared" si="6"/>
        <v>-5</v>
      </c>
      <c r="FU23">
        <f t="shared" si="6"/>
        <v>-5</v>
      </c>
      <c r="FV23">
        <f t="shared" si="6"/>
        <v>-5</v>
      </c>
      <c r="FW23">
        <f t="shared" si="6"/>
        <v>-5</v>
      </c>
      <c r="FX23">
        <f t="shared" si="6"/>
        <v>-5</v>
      </c>
      <c r="FY23">
        <f t="shared" si="6"/>
        <v>-5</v>
      </c>
      <c r="FZ23">
        <f t="shared" si="6"/>
        <v>-5</v>
      </c>
      <c r="GA23">
        <f t="shared" si="6"/>
        <v>-5</v>
      </c>
      <c r="GB23">
        <f t="shared" si="6"/>
        <v>-5</v>
      </c>
      <c r="GC23">
        <f t="shared" si="6"/>
        <v>-5</v>
      </c>
      <c r="GD23">
        <f t="shared" si="6"/>
        <v>-5</v>
      </c>
      <c r="GE23">
        <f t="shared" si="6"/>
        <v>-5</v>
      </c>
      <c r="GF23">
        <f t="shared" si="6"/>
        <v>-5</v>
      </c>
      <c r="GG23">
        <f t="shared" si="6"/>
        <v>-5</v>
      </c>
      <c r="GH23">
        <f t="shared" si="6"/>
        <v>-5</v>
      </c>
      <c r="GI23">
        <f t="shared" si="6"/>
        <v>-5</v>
      </c>
      <c r="GJ23">
        <f t="shared" si="6"/>
        <v>-5</v>
      </c>
      <c r="GK23">
        <f t="shared" si="6"/>
        <v>-5</v>
      </c>
      <c r="GL23">
        <f t="shared" si="6"/>
        <v>-5</v>
      </c>
      <c r="GM23">
        <f aca="true" t="shared" si="7" ref="GM23:IV23">GM19-5</f>
        <v>-5</v>
      </c>
      <c r="GN23">
        <f t="shared" si="7"/>
        <v>-5</v>
      </c>
      <c r="GO23">
        <f t="shared" si="7"/>
        <v>-5</v>
      </c>
      <c r="GP23">
        <f t="shared" si="7"/>
        <v>-5</v>
      </c>
      <c r="GQ23">
        <f t="shared" si="7"/>
        <v>-5</v>
      </c>
      <c r="GR23">
        <f t="shared" si="7"/>
        <v>-5</v>
      </c>
      <c r="GS23">
        <f t="shared" si="7"/>
        <v>-5</v>
      </c>
      <c r="GT23">
        <f t="shared" si="7"/>
        <v>-5</v>
      </c>
      <c r="GU23">
        <f t="shared" si="7"/>
        <v>-5</v>
      </c>
      <c r="GV23">
        <f t="shared" si="7"/>
        <v>-5</v>
      </c>
      <c r="GW23">
        <f t="shared" si="7"/>
        <v>-5</v>
      </c>
      <c r="GX23">
        <f t="shared" si="7"/>
        <v>-5</v>
      </c>
      <c r="GY23">
        <f t="shared" si="7"/>
        <v>-5</v>
      </c>
      <c r="GZ23">
        <f t="shared" si="7"/>
        <v>-5</v>
      </c>
      <c r="HA23">
        <f t="shared" si="7"/>
        <v>-5</v>
      </c>
      <c r="HB23">
        <f t="shared" si="7"/>
        <v>-5</v>
      </c>
      <c r="HC23">
        <f t="shared" si="7"/>
        <v>-5</v>
      </c>
      <c r="HD23">
        <f t="shared" si="7"/>
        <v>-5</v>
      </c>
      <c r="HE23">
        <f t="shared" si="7"/>
        <v>-5</v>
      </c>
      <c r="HF23">
        <f t="shared" si="7"/>
        <v>-5</v>
      </c>
      <c r="HG23">
        <f t="shared" si="7"/>
        <v>-5</v>
      </c>
      <c r="HH23">
        <f t="shared" si="7"/>
        <v>-5</v>
      </c>
      <c r="HI23">
        <f t="shared" si="7"/>
        <v>-5</v>
      </c>
      <c r="HJ23">
        <f t="shared" si="7"/>
        <v>-5</v>
      </c>
      <c r="HK23">
        <f t="shared" si="7"/>
        <v>-5</v>
      </c>
      <c r="HL23">
        <f t="shared" si="7"/>
        <v>-5</v>
      </c>
      <c r="HM23">
        <f t="shared" si="7"/>
        <v>-5</v>
      </c>
      <c r="HN23">
        <f t="shared" si="7"/>
        <v>-5</v>
      </c>
      <c r="HO23">
        <f t="shared" si="7"/>
        <v>-5</v>
      </c>
      <c r="HP23">
        <f t="shared" si="7"/>
        <v>-5</v>
      </c>
      <c r="HQ23">
        <f t="shared" si="7"/>
        <v>-5</v>
      </c>
      <c r="HR23">
        <f t="shared" si="7"/>
        <v>-5</v>
      </c>
      <c r="HS23">
        <f t="shared" si="7"/>
        <v>-5</v>
      </c>
      <c r="HT23">
        <f t="shared" si="7"/>
        <v>-5</v>
      </c>
      <c r="HU23">
        <f t="shared" si="7"/>
        <v>-5</v>
      </c>
      <c r="HV23">
        <f t="shared" si="7"/>
        <v>-5</v>
      </c>
      <c r="HW23">
        <f t="shared" si="7"/>
        <v>-5</v>
      </c>
      <c r="HX23">
        <f t="shared" si="7"/>
        <v>-5</v>
      </c>
      <c r="HY23">
        <f t="shared" si="7"/>
        <v>-5</v>
      </c>
      <c r="HZ23">
        <f t="shared" si="7"/>
        <v>-5</v>
      </c>
      <c r="IA23">
        <f t="shared" si="7"/>
        <v>-5</v>
      </c>
      <c r="IB23">
        <f t="shared" si="7"/>
        <v>-5</v>
      </c>
      <c r="IC23">
        <f t="shared" si="7"/>
        <v>-5</v>
      </c>
      <c r="ID23">
        <f t="shared" si="7"/>
        <v>-5</v>
      </c>
      <c r="IE23">
        <f t="shared" si="7"/>
        <v>-5</v>
      </c>
      <c r="IF23">
        <f t="shared" si="7"/>
        <v>-5</v>
      </c>
      <c r="IG23">
        <f t="shared" si="7"/>
        <v>-5</v>
      </c>
      <c r="IH23">
        <f t="shared" si="7"/>
        <v>-5</v>
      </c>
      <c r="II23">
        <f t="shared" si="7"/>
        <v>-5</v>
      </c>
      <c r="IJ23">
        <f t="shared" si="7"/>
        <v>-5</v>
      </c>
      <c r="IK23">
        <f t="shared" si="7"/>
        <v>-5</v>
      </c>
      <c r="IL23">
        <f t="shared" si="7"/>
        <v>-5</v>
      </c>
      <c r="IM23">
        <f t="shared" si="7"/>
        <v>-5</v>
      </c>
      <c r="IN23">
        <f t="shared" si="7"/>
        <v>-5</v>
      </c>
      <c r="IO23">
        <f t="shared" si="7"/>
        <v>-5</v>
      </c>
      <c r="IP23">
        <f t="shared" si="7"/>
        <v>-5</v>
      </c>
      <c r="IQ23">
        <f t="shared" si="7"/>
        <v>-5</v>
      </c>
      <c r="IR23">
        <f t="shared" si="7"/>
        <v>-5</v>
      </c>
      <c r="IS23">
        <f t="shared" si="7"/>
        <v>-5</v>
      </c>
      <c r="IT23">
        <f t="shared" si="7"/>
        <v>-5</v>
      </c>
      <c r="IU23">
        <f t="shared" si="7"/>
        <v>-5</v>
      </c>
      <c r="IV23">
        <f t="shared" si="7"/>
        <v>-5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legacyDrawing r:id="rId2"/>
  <oleObjects>
    <oleObject progId="Документ" shapeId="2169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K29" sqref="K29"/>
    </sheetView>
  </sheetViews>
  <sheetFormatPr defaultColWidth="9.00390625" defaultRowHeight="12.75"/>
  <cols>
    <col min="9" max="15" width="8.125" style="0" customWidth="1"/>
  </cols>
  <sheetData>
    <row r="1" spans="2:11" ht="12.75">
      <c r="B1" t="s">
        <v>213</v>
      </c>
      <c r="C1" t="s">
        <v>214</v>
      </c>
      <c r="D1" t="s">
        <v>215</v>
      </c>
      <c r="E1" t="s">
        <v>216</v>
      </c>
      <c r="F1" s="27" t="s">
        <v>222</v>
      </c>
      <c r="G1" t="s">
        <v>217</v>
      </c>
      <c r="H1" t="s">
        <v>218</v>
      </c>
      <c r="J1" t="s">
        <v>243</v>
      </c>
      <c r="K1">
        <v>179</v>
      </c>
    </row>
    <row r="2" spans="1:11" ht="12.75">
      <c r="A2" t="s">
        <v>219</v>
      </c>
      <c r="B2">
        <v>14</v>
      </c>
      <c r="C2">
        <v>46</v>
      </c>
      <c r="D2">
        <v>47</v>
      </c>
      <c r="E2">
        <v>82</v>
      </c>
      <c r="F2">
        <v>84</v>
      </c>
      <c r="G2">
        <v>79</v>
      </c>
      <c r="H2">
        <v>122</v>
      </c>
      <c r="J2" t="s">
        <v>244</v>
      </c>
      <c r="K2">
        <v>180</v>
      </c>
    </row>
    <row r="3" spans="1:11" ht="12.75">
      <c r="A3" t="s">
        <v>220</v>
      </c>
      <c r="B3">
        <v>20</v>
      </c>
      <c r="C3">
        <v>48</v>
      </c>
      <c r="D3">
        <v>49</v>
      </c>
      <c r="E3">
        <v>91</v>
      </c>
      <c r="F3">
        <v>106</v>
      </c>
      <c r="G3">
        <v>90</v>
      </c>
      <c r="H3">
        <v>125</v>
      </c>
      <c r="J3" t="s">
        <v>245</v>
      </c>
      <c r="K3">
        <v>181</v>
      </c>
    </row>
    <row r="4" spans="1:8" ht="12.75">
      <c r="A4" t="s">
        <v>221</v>
      </c>
      <c r="B4">
        <v>19</v>
      </c>
      <c r="C4">
        <v>52</v>
      </c>
      <c r="D4">
        <v>53</v>
      </c>
      <c r="E4">
        <v>104</v>
      </c>
      <c r="F4">
        <v>107</v>
      </c>
      <c r="G4">
        <v>102</v>
      </c>
      <c r="H4">
        <v>127</v>
      </c>
    </row>
    <row r="10" spans="2:15" ht="12.75">
      <c r="B10" t="s">
        <v>229</v>
      </c>
      <c r="C10" t="s">
        <v>230</v>
      </c>
      <c r="D10" t="s">
        <v>231</v>
      </c>
      <c r="E10" t="s">
        <v>232</v>
      </c>
      <c r="F10" t="s">
        <v>233</v>
      </c>
      <c r="G10" t="s">
        <v>234</v>
      </c>
      <c r="H10" t="s">
        <v>235</v>
      </c>
      <c r="I10" t="s">
        <v>236</v>
      </c>
      <c r="J10" t="s">
        <v>237</v>
      </c>
      <c r="K10" t="s">
        <v>238</v>
      </c>
      <c r="L10" t="s">
        <v>239</v>
      </c>
      <c r="M10" t="s">
        <v>240</v>
      </c>
      <c r="N10" t="s">
        <v>241</v>
      </c>
      <c r="O10" t="s">
        <v>242</v>
      </c>
    </row>
    <row r="11" spans="1:15" ht="12.75">
      <c r="A11" t="s">
        <v>223</v>
      </c>
      <c r="C11">
        <v>26</v>
      </c>
      <c r="D11">
        <v>59</v>
      </c>
      <c r="E11">
        <v>66</v>
      </c>
      <c r="F11">
        <v>110</v>
      </c>
      <c r="G11">
        <v>155</v>
      </c>
      <c r="H11">
        <v>148</v>
      </c>
      <c r="I11">
        <v>76</v>
      </c>
      <c r="J11">
        <v>279</v>
      </c>
      <c r="K11">
        <v>33</v>
      </c>
      <c r="L11">
        <v>140</v>
      </c>
      <c r="M11">
        <v>131</v>
      </c>
      <c r="N11">
        <v>163</v>
      </c>
      <c r="O11">
        <v>171</v>
      </c>
    </row>
    <row r="12" spans="1:15" ht="12.75">
      <c r="A12" t="s">
        <v>224</v>
      </c>
      <c r="C12">
        <v>27</v>
      </c>
      <c r="D12">
        <v>60</v>
      </c>
      <c r="E12">
        <v>67</v>
      </c>
      <c r="F12">
        <v>111</v>
      </c>
      <c r="G12">
        <v>156</v>
      </c>
      <c r="H12">
        <v>149</v>
      </c>
      <c r="I12">
        <v>77</v>
      </c>
      <c r="J12">
        <v>280</v>
      </c>
      <c r="K12">
        <v>34</v>
      </c>
      <c r="L12">
        <v>141</v>
      </c>
      <c r="M12">
        <v>132</v>
      </c>
      <c r="N12">
        <v>164</v>
      </c>
      <c r="O12">
        <v>172</v>
      </c>
    </row>
    <row r="13" spans="1:15" ht="12.75">
      <c r="A13" t="s">
        <v>225</v>
      </c>
      <c r="C13">
        <v>28</v>
      </c>
      <c r="D13">
        <v>61</v>
      </c>
      <c r="E13">
        <v>68</v>
      </c>
      <c r="F13">
        <v>117</v>
      </c>
      <c r="G13">
        <v>157</v>
      </c>
      <c r="H13">
        <v>150</v>
      </c>
      <c r="I13">
        <v>87</v>
      </c>
      <c r="J13">
        <v>281</v>
      </c>
      <c r="K13">
        <v>35</v>
      </c>
      <c r="L13">
        <v>142</v>
      </c>
      <c r="M13">
        <v>133</v>
      </c>
      <c r="N13">
        <v>165</v>
      </c>
      <c r="O13">
        <v>173</v>
      </c>
    </row>
    <row r="14" spans="1:15" ht="12.75">
      <c r="A14" t="s">
        <v>226</v>
      </c>
      <c r="C14">
        <v>29</v>
      </c>
      <c r="D14">
        <v>62</v>
      </c>
      <c r="E14">
        <v>69</v>
      </c>
      <c r="F14">
        <v>118</v>
      </c>
      <c r="G14">
        <v>158</v>
      </c>
      <c r="H14">
        <v>151</v>
      </c>
      <c r="I14">
        <v>88</v>
      </c>
      <c r="J14">
        <v>282</v>
      </c>
      <c r="K14">
        <v>36</v>
      </c>
      <c r="L14">
        <v>143</v>
      </c>
      <c r="M14">
        <v>134</v>
      </c>
      <c r="N14">
        <v>166</v>
      </c>
      <c r="O14">
        <v>174</v>
      </c>
    </row>
    <row r="15" spans="1:15" ht="12.75">
      <c r="A15" t="s">
        <v>227</v>
      </c>
      <c r="C15">
        <v>30</v>
      </c>
      <c r="D15">
        <v>63</v>
      </c>
      <c r="E15">
        <v>70</v>
      </c>
      <c r="F15">
        <v>120</v>
      </c>
      <c r="G15">
        <v>159</v>
      </c>
      <c r="H15">
        <v>152</v>
      </c>
      <c r="I15">
        <v>94</v>
      </c>
      <c r="J15">
        <v>283</v>
      </c>
      <c r="K15">
        <v>37</v>
      </c>
      <c r="L15">
        <v>144</v>
      </c>
      <c r="M15">
        <v>135</v>
      </c>
      <c r="N15">
        <v>167</v>
      </c>
      <c r="O15">
        <v>175</v>
      </c>
    </row>
    <row r="16" spans="1:15" ht="12.75">
      <c r="A16" t="s">
        <v>228</v>
      </c>
      <c r="C16">
        <v>31</v>
      </c>
      <c r="D16">
        <v>64</v>
      </c>
      <c r="E16">
        <v>71</v>
      </c>
      <c r="F16">
        <v>121</v>
      </c>
      <c r="G16">
        <v>160</v>
      </c>
      <c r="H16">
        <v>153</v>
      </c>
      <c r="I16">
        <v>99</v>
      </c>
      <c r="J16">
        <v>284</v>
      </c>
      <c r="K16">
        <v>38</v>
      </c>
      <c r="L16">
        <v>145</v>
      </c>
      <c r="M16">
        <v>136</v>
      </c>
      <c r="N16">
        <v>168</v>
      </c>
      <c r="O16">
        <v>176</v>
      </c>
    </row>
    <row r="17" spans="1:15" ht="12.75">
      <c r="A17" t="s">
        <v>254</v>
      </c>
      <c r="B17">
        <v>270</v>
      </c>
      <c r="C17">
        <v>261</v>
      </c>
      <c r="D17">
        <v>252</v>
      </c>
      <c r="F17">
        <v>227</v>
      </c>
      <c r="G17">
        <v>236</v>
      </c>
      <c r="H17">
        <v>245</v>
      </c>
      <c r="J17" t="s">
        <v>247</v>
      </c>
      <c r="K17">
        <v>185</v>
      </c>
      <c r="L17">
        <v>193</v>
      </c>
      <c r="M17">
        <v>201</v>
      </c>
      <c r="N17">
        <v>209</v>
      </c>
      <c r="O17">
        <v>217</v>
      </c>
    </row>
    <row r="18" spans="1:15" ht="12.75">
      <c r="A18" t="s">
        <v>255</v>
      </c>
      <c r="B18">
        <v>271</v>
      </c>
      <c r="C18">
        <v>262</v>
      </c>
      <c r="D18">
        <v>253</v>
      </c>
      <c r="F18">
        <v>228</v>
      </c>
      <c r="G18">
        <v>237</v>
      </c>
      <c r="H18">
        <v>246</v>
      </c>
      <c r="J18" t="s">
        <v>248</v>
      </c>
      <c r="K18">
        <v>186</v>
      </c>
      <c r="L18">
        <v>194</v>
      </c>
      <c r="M18">
        <v>202</v>
      </c>
      <c r="N18">
        <v>210</v>
      </c>
      <c r="O18">
        <v>218</v>
      </c>
    </row>
    <row r="19" spans="1:15" ht="12.75">
      <c r="A19" t="s">
        <v>249</v>
      </c>
      <c r="B19">
        <v>272</v>
      </c>
      <c r="C19">
        <v>263</v>
      </c>
      <c r="D19">
        <v>254</v>
      </c>
      <c r="F19">
        <v>229</v>
      </c>
      <c r="G19">
        <v>238</v>
      </c>
      <c r="H19">
        <v>249</v>
      </c>
      <c r="J19" t="s">
        <v>249</v>
      </c>
      <c r="K19">
        <v>187</v>
      </c>
      <c r="L19">
        <v>195</v>
      </c>
      <c r="M19">
        <v>203</v>
      </c>
      <c r="N19">
        <v>211</v>
      </c>
      <c r="O19">
        <v>219</v>
      </c>
    </row>
    <row r="20" spans="10:15" ht="12.75">
      <c r="J20" t="s">
        <v>253</v>
      </c>
      <c r="K20">
        <v>188</v>
      </c>
      <c r="L20">
        <v>196</v>
      </c>
      <c r="M20">
        <v>204</v>
      </c>
      <c r="N20">
        <v>212</v>
      </c>
      <c r="O20">
        <v>220</v>
      </c>
    </row>
    <row r="21" spans="1:15" ht="12.75">
      <c r="A21" t="s">
        <v>309</v>
      </c>
      <c r="C21">
        <v>350</v>
      </c>
      <c r="D21">
        <v>321</v>
      </c>
      <c r="F21">
        <v>288</v>
      </c>
      <c r="J21" t="s">
        <v>250</v>
      </c>
      <c r="K21">
        <v>189</v>
      </c>
      <c r="L21">
        <v>197</v>
      </c>
      <c r="M21">
        <v>205</v>
      </c>
      <c r="N21">
        <v>213</v>
      </c>
      <c r="O21">
        <v>221</v>
      </c>
    </row>
    <row r="22" spans="1:15" ht="12.75">
      <c r="A22" t="s">
        <v>310</v>
      </c>
      <c r="C22">
        <v>351</v>
      </c>
      <c r="D22">
        <v>322</v>
      </c>
      <c r="F22">
        <v>289</v>
      </c>
      <c r="J22" t="s">
        <v>251</v>
      </c>
      <c r="K22">
        <v>190</v>
      </c>
      <c r="L22">
        <v>198</v>
      </c>
      <c r="M22">
        <v>206</v>
      </c>
      <c r="N22">
        <v>214</v>
      </c>
      <c r="O22">
        <v>222</v>
      </c>
    </row>
    <row r="23" spans="1:15" ht="12.75">
      <c r="A23" t="s">
        <v>313</v>
      </c>
      <c r="D23">
        <v>325</v>
      </c>
      <c r="F23">
        <v>292</v>
      </c>
      <c r="J23" t="s">
        <v>252</v>
      </c>
      <c r="K23">
        <v>191</v>
      </c>
      <c r="L23">
        <v>199</v>
      </c>
      <c r="M23">
        <v>207</v>
      </c>
      <c r="N23">
        <v>215</v>
      </c>
      <c r="O23">
        <v>223</v>
      </c>
    </row>
    <row r="24" spans="1:6" ht="12.75">
      <c r="A24" t="s">
        <v>314</v>
      </c>
      <c r="D24">
        <v>326</v>
      </c>
      <c r="F24">
        <v>293</v>
      </c>
    </row>
    <row r="25" spans="1:11" ht="12.75">
      <c r="A25" t="s">
        <v>315</v>
      </c>
      <c r="D25">
        <v>328</v>
      </c>
      <c r="J25" t="s">
        <v>311</v>
      </c>
      <c r="K25" t="s">
        <v>312</v>
      </c>
    </row>
    <row r="26" spans="1:4" ht="12.75">
      <c r="A26" t="s">
        <v>316</v>
      </c>
      <c r="D26">
        <v>329</v>
      </c>
    </row>
    <row r="27" spans="1:11" ht="12.75">
      <c r="A27" t="s">
        <v>307</v>
      </c>
      <c r="B27">
        <v>359</v>
      </c>
      <c r="C27">
        <v>354</v>
      </c>
      <c r="D27">
        <v>330</v>
      </c>
      <c r="J27">
        <v>338</v>
      </c>
      <c r="K27">
        <v>297</v>
      </c>
    </row>
    <row r="28" spans="1:11" ht="12.75">
      <c r="A28" t="s">
        <v>308</v>
      </c>
      <c r="B28">
        <v>360</v>
      </c>
      <c r="C28">
        <v>355</v>
      </c>
      <c r="D28">
        <v>331</v>
      </c>
      <c r="J28">
        <v>339</v>
      </c>
      <c r="K28">
        <v>298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Alyushin</cp:lastModifiedBy>
  <cp:lastPrinted>1999-04-25T03:54:48Z</cp:lastPrinted>
  <dcterms:created xsi:type="dcterms:W3CDTF">1998-12-23T10:46:15Z</dcterms:created>
  <dcterms:modified xsi:type="dcterms:W3CDTF">2005-09-01T16:07:29Z</dcterms:modified>
  <cp:category/>
  <cp:version/>
  <cp:contentType/>
  <cp:contentStatus/>
</cp:coreProperties>
</file>