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46" windowWidth="10785" windowHeight="6975" activeTab="1"/>
  </bookViews>
  <sheets>
    <sheet name="Adress" sheetId="1" r:id="rId1"/>
    <sheet name="Расчет" sheetId="2" r:id="rId2"/>
    <sheet name="Схема" sheetId="3" r:id="rId3"/>
  </sheets>
  <definedNames>
    <definedName name="_xlnm.Print_Area" localSheetId="1">'Расчет'!$A$1:$Z$243</definedName>
  </definedNames>
  <calcPr fullCalcOnLoad="1"/>
</workbook>
</file>

<file path=xl/sharedStrings.xml><?xml version="1.0" encoding="utf-8"?>
<sst xmlns="http://schemas.openxmlformats.org/spreadsheetml/2006/main" count="327" uniqueCount="232">
  <si>
    <t>Длины:</t>
  </si>
  <si>
    <t>Углы</t>
  </si>
  <si>
    <t>L1</t>
  </si>
  <si>
    <t>Fi(0)grad=</t>
  </si>
  <si>
    <t>O</t>
  </si>
  <si>
    <t>L2</t>
  </si>
  <si>
    <t>Fi(0)rad=</t>
  </si>
  <si>
    <t>L3</t>
  </si>
  <si>
    <t>dFi(grad)=</t>
  </si>
  <si>
    <t>a=</t>
  </si>
  <si>
    <t>dFi(rad)=</t>
  </si>
  <si>
    <t>b=</t>
  </si>
  <si>
    <t>(Fi)tнач=</t>
  </si>
  <si>
    <t>(Fi)ttнач=</t>
  </si>
  <si>
    <t>Del(Fi)tt</t>
  </si>
  <si>
    <t>Расчеты:</t>
  </si>
  <si>
    <t>Fi(grad)=</t>
  </si>
  <si>
    <t>Fi(rad)=</t>
  </si>
  <si>
    <t>Del(t)</t>
  </si>
  <si>
    <t>(Fi)t=</t>
  </si>
  <si>
    <t>(Fi)расч=</t>
  </si>
  <si>
    <t>Погрешность=</t>
  </si>
  <si>
    <t>sin(dFi)=</t>
  </si>
  <si>
    <t>cos(dFi)=</t>
  </si>
  <si>
    <t>Xt</t>
  </si>
  <si>
    <t>Yt</t>
  </si>
  <si>
    <t>Xtt</t>
  </si>
  <si>
    <t>Ytt</t>
  </si>
  <si>
    <t>m=</t>
  </si>
  <si>
    <t>G</t>
  </si>
  <si>
    <t xml:space="preserve">Координаты    </t>
  </si>
  <si>
    <t>Альфа</t>
  </si>
  <si>
    <t>кинематические  связи</t>
  </si>
  <si>
    <t>niu(rad)</t>
  </si>
  <si>
    <t>niu(grad)</t>
  </si>
  <si>
    <t>L(tau)t</t>
  </si>
  <si>
    <t>(psi)t</t>
  </si>
  <si>
    <t>(ksi)</t>
  </si>
  <si>
    <t>(psi)</t>
  </si>
  <si>
    <t>L(tau)tt</t>
  </si>
  <si>
    <t>(psi)tt</t>
  </si>
  <si>
    <t>D</t>
  </si>
  <si>
    <t>T</t>
  </si>
  <si>
    <t>B</t>
  </si>
  <si>
    <t>h=</t>
  </si>
  <si>
    <t xml:space="preserve"> (Fi)tt=</t>
  </si>
  <si>
    <t>(ksi)t</t>
  </si>
  <si>
    <r>
      <t xml:space="preserve">ГРУППА:  </t>
    </r>
    <r>
      <rPr>
        <sz val="10"/>
        <rFont val="Arial Cyr"/>
        <family val="0"/>
      </rPr>
      <t>ГГ-2-02</t>
    </r>
  </si>
  <si>
    <t>НОМЕР ЗАДАНИЯ:</t>
  </si>
  <si>
    <t xml:space="preserve">    Бета</t>
  </si>
  <si>
    <t>коромысло(звено  ТВ)</t>
  </si>
  <si>
    <t>Xb</t>
  </si>
  <si>
    <t>Yb</t>
  </si>
  <si>
    <t>(ksi)tt</t>
  </si>
  <si>
    <t>шатун(звено  BG)</t>
  </si>
  <si>
    <t>Xg</t>
  </si>
  <si>
    <t>Yg</t>
  </si>
  <si>
    <r>
      <t>ФИО:</t>
    </r>
    <r>
      <rPr>
        <sz val="10"/>
        <rFont val="Arial Cyr"/>
        <family val="0"/>
      </rPr>
      <t xml:space="preserve">  Шматова  О.В.</t>
    </r>
  </si>
  <si>
    <t xml:space="preserve">    ИСХОДНЫЕ      ДАННЫЕ</t>
  </si>
  <si>
    <t>g=</t>
  </si>
  <si>
    <t>m1</t>
  </si>
  <si>
    <t>m2</t>
  </si>
  <si>
    <t>m3</t>
  </si>
  <si>
    <t>m4</t>
  </si>
  <si>
    <t>m5</t>
  </si>
  <si>
    <t>центры масс</t>
  </si>
  <si>
    <t>С1</t>
  </si>
  <si>
    <t>С2</t>
  </si>
  <si>
    <t>С3</t>
  </si>
  <si>
    <t>С4</t>
  </si>
  <si>
    <t>С5</t>
  </si>
  <si>
    <t>Бета</t>
  </si>
  <si>
    <t>массы звеньев</t>
  </si>
  <si>
    <t>моменты масс</t>
  </si>
  <si>
    <t>Fy</t>
  </si>
  <si>
    <t>Wпот</t>
  </si>
  <si>
    <t>Wкин</t>
  </si>
  <si>
    <t>Fx</t>
  </si>
  <si>
    <t>Xd</t>
  </si>
  <si>
    <t>Yd</t>
  </si>
  <si>
    <t>кривошип  звено 1 (ОД)</t>
  </si>
  <si>
    <t>кривошип</t>
  </si>
  <si>
    <t>МЦУ</t>
  </si>
  <si>
    <r>
      <t>МЦ</t>
    </r>
    <r>
      <rPr>
        <b/>
        <sz val="12"/>
        <rFont val="Arial Cyr"/>
        <family val="0"/>
      </rPr>
      <t>С</t>
    </r>
  </si>
  <si>
    <t>X</t>
  </si>
  <si>
    <t>Y</t>
  </si>
  <si>
    <t>коромысло</t>
  </si>
  <si>
    <t>шатун</t>
  </si>
  <si>
    <t>Xc1</t>
  </si>
  <si>
    <t>Yc1</t>
  </si>
  <si>
    <t>Mc</t>
  </si>
  <si>
    <t>ползун</t>
  </si>
  <si>
    <t>кулиса</t>
  </si>
  <si>
    <t>Xc4</t>
  </si>
  <si>
    <t>Yc4</t>
  </si>
  <si>
    <t>Xc5</t>
  </si>
  <si>
    <t>Yc5</t>
  </si>
  <si>
    <t>Qx</t>
  </si>
  <si>
    <t>Qy</t>
  </si>
  <si>
    <t>D2</t>
  </si>
  <si>
    <t>D3</t>
  </si>
  <si>
    <t>D1</t>
  </si>
  <si>
    <t>Mc4</t>
  </si>
  <si>
    <t>Mc2</t>
  </si>
  <si>
    <t>Точка В</t>
  </si>
  <si>
    <t>L(tau)=О1Д</t>
  </si>
  <si>
    <t>p=(х)Д-а=</t>
  </si>
  <si>
    <t>q=(у)Д-в=</t>
  </si>
  <si>
    <t>Pr 2.1.9</t>
  </si>
  <si>
    <t>p1=</t>
  </si>
  <si>
    <t>q1=</t>
  </si>
  <si>
    <t>Diskrim=</t>
  </si>
  <si>
    <t>z1(+)=</t>
  </si>
  <si>
    <t>ksi+=</t>
  </si>
  <si>
    <t>z2(-)=</t>
  </si>
  <si>
    <t>ksi(-)=</t>
  </si>
  <si>
    <t>Расчеты О Шматовой (перенесены из строк 41, 42, 49)</t>
  </si>
  <si>
    <t>(p1)t=</t>
  </si>
  <si>
    <t>(ksi+)t=</t>
  </si>
  <si>
    <t>(ksi-)t=</t>
  </si>
  <si>
    <t>(p1)tt=</t>
  </si>
  <si>
    <t>(ksi+)tt=</t>
  </si>
  <si>
    <t>(ksi-)tt=</t>
  </si>
  <si>
    <t>Замена варианта сборки должна быть для угла КСИ и производных (ksi)t, (ksi)tt  в строках 41, 42 и 49</t>
  </si>
  <si>
    <t>(ksi)-</t>
  </si>
  <si>
    <t>Wsum</t>
  </si>
  <si>
    <t>Point O</t>
  </si>
  <si>
    <t>Xc2</t>
  </si>
  <si>
    <t>Yc2</t>
  </si>
  <si>
    <t>Xc3</t>
  </si>
  <si>
    <t>Yc3</t>
  </si>
  <si>
    <t>Технологические силы на ползуне G</t>
  </si>
  <si>
    <t>Tx=</t>
  </si>
  <si>
    <t>Ty=</t>
  </si>
  <si>
    <t>WT=</t>
  </si>
  <si>
    <t>Point G</t>
  </si>
  <si>
    <t>L(TB)</t>
  </si>
  <si>
    <t>tan(niu)</t>
  </si>
  <si>
    <t>(p1)tt pr</t>
  </si>
  <si>
    <t>Pribl</t>
  </si>
  <si>
    <t>(Psi)tt OLD</t>
  </si>
  <si>
    <t>Qx)G</t>
  </si>
  <si>
    <t>(Qy)G=</t>
  </si>
  <si>
    <t>(M)G=</t>
  </si>
  <si>
    <t>J</t>
  </si>
  <si>
    <t>mg</t>
  </si>
  <si>
    <t>Pr-kaW</t>
  </si>
  <si>
    <t>Point B</t>
  </si>
  <si>
    <t>(Qx)B=</t>
  </si>
  <si>
    <t>(Qy)B=</t>
  </si>
  <si>
    <t>(M)B=</t>
  </si>
  <si>
    <t>(L)C3B</t>
  </si>
  <si>
    <t>W+kin+pot1</t>
  </si>
  <si>
    <t>Point D on kor TD</t>
  </si>
  <si>
    <t>xt)Dkor=</t>
  </si>
  <si>
    <t>yt)Dkor=</t>
  </si>
  <si>
    <t>(Qx)D=</t>
  </si>
  <si>
    <t>(Qy)D=</t>
  </si>
  <si>
    <t>M)D=</t>
  </si>
  <si>
    <t>Pr-kaW=</t>
  </si>
  <si>
    <t>Point D on kriv OD</t>
  </si>
  <si>
    <t>Point D on shatune D</t>
  </si>
  <si>
    <t>С учетом собственных затрат на кулисе D</t>
  </si>
  <si>
    <t>(Nx)O=</t>
  </si>
  <si>
    <t>(Ny)O=</t>
  </si>
  <si>
    <t>Mo=</t>
  </si>
  <si>
    <t>Mo(W)=</t>
  </si>
  <si>
    <t>Zn=</t>
  </si>
  <si>
    <t>Rx=</t>
  </si>
  <si>
    <t>Ry=</t>
  </si>
  <si>
    <t>Nx=</t>
  </si>
  <si>
    <t>Ny=</t>
  </si>
  <si>
    <t>Px=</t>
  </si>
  <si>
    <t>Py=</t>
  </si>
  <si>
    <t>PrW</t>
  </si>
  <si>
    <t>PrW=</t>
  </si>
  <si>
    <t>Px)B=</t>
  </si>
  <si>
    <t>Py)B=</t>
  </si>
  <si>
    <t>Без (М)В</t>
  </si>
  <si>
    <t>f</t>
  </si>
  <si>
    <t>ft</t>
  </si>
  <si>
    <t>ftt</t>
  </si>
  <si>
    <t>fi</t>
  </si>
  <si>
    <t>psi</t>
  </si>
  <si>
    <t>ksi</t>
  </si>
  <si>
    <t>Ltek</t>
  </si>
  <si>
    <t>ksi+</t>
  </si>
  <si>
    <t>ksi-</t>
  </si>
  <si>
    <t>x</t>
  </si>
  <si>
    <t>y</t>
  </si>
  <si>
    <t>xt</t>
  </si>
  <si>
    <t>yt</t>
  </si>
  <si>
    <t>xtt</t>
  </si>
  <si>
    <t>ytt</t>
  </si>
  <si>
    <t>M</t>
  </si>
  <si>
    <t>Wk</t>
  </si>
  <si>
    <t>Wp</t>
  </si>
  <si>
    <t>Ws</t>
  </si>
  <si>
    <t>Rx</t>
  </si>
  <si>
    <t>Ry</t>
  </si>
  <si>
    <t>Px</t>
  </si>
  <si>
    <t>Py</t>
  </si>
  <si>
    <t>Dkr</t>
  </si>
  <si>
    <t>Dsh</t>
  </si>
  <si>
    <t>Dkor</t>
  </si>
  <si>
    <t>C1</t>
  </si>
  <si>
    <t>C2</t>
  </si>
  <si>
    <t>C3</t>
  </si>
  <si>
    <t>C4</t>
  </si>
  <si>
    <t>C5</t>
  </si>
  <si>
    <t>j</t>
  </si>
  <si>
    <t>m</t>
  </si>
  <si>
    <t>I5</t>
  </si>
  <si>
    <t>N5</t>
  </si>
  <si>
    <t>I6</t>
  </si>
  <si>
    <t>I7</t>
  </si>
  <si>
    <t>I8</t>
  </si>
  <si>
    <t>I9</t>
  </si>
  <si>
    <t>N6</t>
  </si>
  <si>
    <t>N7</t>
  </si>
  <si>
    <t>N8</t>
  </si>
  <si>
    <t>N9</t>
  </si>
  <si>
    <t>m6</t>
  </si>
  <si>
    <t>m7</t>
  </si>
  <si>
    <t>m8</t>
  </si>
  <si>
    <t>m9</t>
  </si>
  <si>
    <t>Tx=103</t>
  </si>
  <si>
    <t>Ty=104</t>
  </si>
  <si>
    <t>WT=105</t>
  </si>
  <si>
    <t>208&amp;213</t>
  </si>
  <si>
    <t>209&amp;214</t>
  </si>
  <si>
    <t>210&amp;215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</si>
</sst>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1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.75"/>
      <name val="Arial Cyr"/>
      <family val="0"/>
    </font>
    <font>
      <sz val="1.5"/>
      <name val="Arial Cyr"/>
      <family val="0"/>
    </font>
    <font>
      <sz val="1"/>
      <name val="Arial Cyr"/>
      <family val="0"/>
    </font>
    <font>
      <sz val="12"/>
      <name val="Arial Cyr"/>
      <family val="0"/>
    </font>
    <font>
      <sz val="12"/>
      <color indexed="11"/>
      <name val="Arial Cyr"/>
      <family val="0"/>
    </font>
    <font>
      <b/>
      <sz val="10"/>
      <color indexed="11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0"/>
      <color indexed="50"/>
      <name val="Arial Cyr"/>
      <family val="0"/>
    </font>
    <font>
      <sz val="12"/>
      <color indexed="10"/>
      <name val="Arial Cyr"/>
      <family val="0"/>
    </font>
    <font>
      <sz val="10"/>
      <color indexed="48"/>
      <name val="Arial Cyr"/>
      <family val="0"/>
    </font>
    <font>
      <b/>
      <sz val="14"/>
      <color indexed="48"/>
      <name val="Arial Cyr"/>
      <family val="0"/>
    </font>
    <font>
      <b/>
      <sz val="10"/>
      <color indexed="48"/>
      <name val="Arial Cyr"/>
      <family val="0"/>
    </font>
    <font>
      <b/>
      <sz val="14"/>
      <color indexed="17"/>
      <name val="Arial Cyr"/>
      <family val="0"/>
    </font>
    <font>
      <sz val="14"/>
      <color indexed="17"/>
      <name val="Arial Cyr"/>
      <family val="0"/>
    </font>
    <font>
      <b/>
      <sz val="14"/>
      <name val="Arial Cyr"/>
      <family val="0"/>
    </font>
    <font>
      <b/>
      <sz val="14"/>
      <color indexed="50"/>
      <name val="Arial Cyr"/>
      <family val="0"/>
    </font>
    <font>
      <b/>
      <sz val="1.75"/>
      <color indexed="50"/>
      <name val="Arial Cyr"/>
      <family val="0"/>
    </font>
    <font>
      <b/>
      <sz val="1.5"/>
      <color indexed="50"/>
      <name val="Arial Cyr"/>
      <family val="0"/>
    </font>
    <font>
      <sz val="10"/>
      <color indexed="1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2" borderId="0" xfId="0" applyNumberFormat="1" applyFill="1" applyBorder="1" applyAlignment="1">
      <alignment/>
    </xf>
    <xf numFmtId="2" fontId="11" fillId="3" borderId="8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2" fontId="0" fillId="4" borderId="9" xfId="0" applyNumberFormat="1" applyFill="1" applyBorder="1" applyAlignment="1">
      <alignment/>
    </xf>
    <xf numFmtId="0" fontId="1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6" fillId="5" borderId="10" xfId="0" applyFont="1" applyFill="1" applyBorder="1" applyAlignment="1">
      <alignment horizontal="center"/>
    </xf>
    <xf numFmtId="2" fontId="6" fillId="5" borderId="11" xfId="0" applyNumberFormat="1" applyFont="1" applyFill="1" applyBorder="1" applyAlignment="1">
      <alignment/>
    </xf>
    <xf numFmtId="2" fontId="7" fillId="5" borderId="11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11" fillId="6" borderId="8" xfId="0" applyNumberFormat="1" applyFont="1" applyFill="1" applyBorder="1" applyAlignment="1">
      <alignment/>
    </xf>
    <xf numFmtId="2" fontId="0" fillId="2" borderId="12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2" fontId="0" fillId="2" borderId="13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7" borderId="9" xfId="0" applyNumberFormat="1" applyFill="1" applyBorder="1" applyAlignment="1">
      <alignment/>
    </xf>
    <xf numFmtId="2" fontId="0" fillId="7" borderId="22" xfId="0" applyNumberFormat="1" applyFill="1" applyBorder="1" applyAlignment="1">
      <alignment/>
    </xf>
    <xf numFmtId="2" fontId="0" fillId="4" borderId="23" xfId="0" applyNumberFormat="1" applyFill="1" applyBorder="1" applyAlignment="1">
      <alignment/>
    </xf>
    <xf numFmtId="2" fontId="0" fillId="4" borderId="24" xfId="0" applyNumberFormat="1" applyFill="1" applyBorder="1" applyAlignment="1">
      <alignment/>
    </xf>
    <xf numFmtId="2" fontId="0" fillId="4" borderId="22" xfId="0" applyNumberFormat="1" applyFill="1" applyBorder="1" applyAlignment="1">
      <alignment/>
    </xf>
    <xf numFmtId="2" fontId="0" fillId="4" borderId="23" xfId="0" applyNumberFormat="1" applyFill="1" applyBorder="1" applyAlignment="1">
      <alignment/>
    </xf>
    <xf numFmtId="2" fontId="0" fillId="4" borderId="25" xfId="0" applyNumberFormat="1" applyFill="1" applyBorder="1" applyAlignment="1">
      <alignment horizontal="center"/>
    </xf>
    <xf numFmtId="2" fontId="0" fillId="4" borderId="26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2" fontId="0" fillId="4" borderId="25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2" fontId="0" fillId="4" borderId="26" xfId="0" applyNumberFormat="1" applyFill="1" applyBorder="1" applyAlignment="1">
      <alignment/>
    </xf>
    <xf numFmtId="2" fontId="0" fillId="4" borderId="21" xfId="0" applyNumberFormat="1" applyFill="1" applyBorder="1" applyAlignment="1">
      <alignment/>
    </xf>
    <xf numFmtId="2" fontId="0" fillId="4" borderId="15" xfId="0" applyNumberFormat="1" applyFont="1" applyFill="1" applyBorder="1" applyAlignment="1">
      <alignment horizontal="center"/>
    </xf>
    <xf numFmtId="2" fontId="0" fillId="4" borderId="27" xfId="0" applyNumberFormat="1" applyFill="1" applyBorder="1" applyAlignment="1">
      <alignment horizontal="center"/>
    </xf>
    <xf numFmtId="2" fontId="0" fillId="0" borderId="8" xfId="0" applyNumberFormat="1" applyFont="1" applyFill="1" applyBorder="1" applyAlignment="1">
      <alignment/>
    </xf>
    <xf numFmtId="2" fontId="0" fillId="0" borderId="8" xfId="0" applyNumberFormat="1" applyFont="1" applyBorder="1" applyAlignment="1">
      <alignment/>
    </xf>
    <xf numFmtId="2" fontId="0" fillId="3" borderId="0" xfId="0" applyNumberFormat="1" applyFill="1" applyAlignment="1">
      <alignment/>
    </xf>
    <xf numFmtId="2" fontId="0" fillId="4" borderId="28" xfId="0" applyNumberFormat="1" applyFill="1" applyBorder="1" applyAlignment="1">
      <alignment/>
    </xf>
    <xf numFmtId="2" fontId="0" fillId="4" borderId="29" xfId="0" applyNumberForma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0" fillId="0" borderId="31" xfId="0" applyNumberFormat="1" applyFont="1" applyFill="1" applyBorder="1" applyAlignment="1">
      <alignment/>
    </xf>
    <xf numFmtId="2" fontId="0" fillId="8" borderId="32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33" xfId="0" applyNumberForma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3" borderId="32" xfId="0" applyNumberFormat="1" applyFill="1" applyBorder="1" applyAlignment="1">
      <alignment/>
    </xf>
    <xf numFmtId="2" fontId="0" fillId="0" borderId="34" xfId="0" applyNumberFormat="1" applyFill="1" applyBorder="1" applyAlignment="1">
      <alignment/>
    </xf>
    <xf numFmtId="2" fontId="11" fillId="3" borderId="32" xfId="0" applyNumberFormat="1" applyFont="1" applyFill="1" applyBorder="1" applyAlignment="1">
      <alignment/>
    </xf>
    <xf numFmtId="2" fontId="14" fillId="3" borderId="0" xfId="0" applyNumberFormat="1" applyFont="1" applyFill="1" applyAlignment="1">
      <alignment/>
    </xf>
    <xf numFmtId="2" fontId="0" fillId="4" borderId="35" xfId="0" applyNumberFormat="1" applyFill="1" applyBorder="1" applyAlignment="1">
      <alignment/>
    </xf>
    <xf numFmtId="2" fontId="0" fillId="4" borderId="1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2" fontId="0" fillId="6" borderId="25" xfId="0" applyNumberFormat="1" applyFont="1" applyFill="1" applyBorder="1" applyAlignment="1">
      <alignment/>
    </xf>
    <xf numFmtId="2" fontId="0" fillId="6" borderId="12" xfId="0" applyNumberFormat="1" applyFont="1" applyFill="1" applyBorder="1" applyAlignment="1">
      <alignment/>
    </xf>
    <xf numFmtId="2" fontId="0" fillId="6" borderId="36" xfId="0" applyNumberFormat="1" applyFont="1" applyFill="1" applyBorder="1" applyAlignment="1">
      <alignment/>
    </xf>
    <xf numFmtId="2" fontId="0" fillId="0" borderId="37" xfId="0" applyNumberFormat="1" applyFill="1" applyBorder="1" applyAlignment="1">
      <alignment/>
    </xf>
    <xf numFmtId="2" fontId="0" fillId="0" borderId="38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1" fillId="0" borderId="36" xfId="0" applyNumberFormat="1" applyFont="1" applyFill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15" fillId="3" borderId="10" xfId="0" applyNumberFormat="1" applyFont="1" applyFill="1" applyBorder="1" applyAlignment="1">
      <alignment/>
    </xf>
    <xf numFmtId="2" fontId="1" fillId="3" borderId="6" xfId="0" applyNumberFormat="1" applyFont="1" applyFill="1" applyBorder="1" applyAlignment="1">
      <alignment/>
    </xf>
    <xf numFmtId="2" fontId="0" fillId="8" borderId="6" xfId="0" applyNumberFormat="1" applyFont="1" applyFill="1" applyBorder="1" applyAlignment="1">
      <alignment/>
    </xf>
    <xf numFmtId="2" fontId="1" fillId="8" borderId="34" xfId="0" applyNumberFormat="1" applyFont="1" applyFill="1" applyBorder="1" applyAlignment="1">
      <alignment/>
    </xf>
    <xf numFmtId="2" fontId="1" fillId="3" borderId="39" xfId="0" applyNumberFormat="1" applyFont="1" applyFill="1" applyBorder="1" applyAlignment="1">
      <alignment/>
    </xf>
    <xf numFmtId="2" fontId="1" fillId="3" borderId="8" xfId="0" applyNumberFormat="1" applyFont="1" applyFill="1" applyBorder="1" applyAlignment="1">
      <alignment/>
    </xf>
    <xf numFmtId="2" fontId="1" fillId="3" borderId="29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19" fillId="9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20" fillId="9" borderId="0" xfId="0" applyNumberFormat="1" applyFont="1" applyFill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21" fillId="4" borderId="10" xfId="0" applyNumberFormat="1" applyFont="1" applyFill="1" applyBorder="1" applyAlignment="1">
      <alignment/>
    </xf>
    <xf numFmtId="2" fontId="0" fillId="4" borderId="4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4" borderId="32" xfId="0" applyNumberFormat="1" applyFill="1" applyBorder="1" applyAlignment="1">
      <alignment/>
    </xf>
    <xf numFmtId="2" fontId="0" fillId="0" borderId="33" xfId="0" applyNumberFormat="1" applyBorder="1" applyAlignment="1">
      <alignment/>
    </xf>
    <xf numFmtId="2" fontId="22" fillId="4" borderId="8" xfId="0" applyNumberFormat="1" applyFont="1" applyFill="1" applyBorder="1" applyAlignment="1">
      <alignment/>
    </xf>
    <xf numFmtId="2" fontId="24" fillId="4" borderId="8" xfId="0" applyNumberFormat="1" applyFont="1" applyFill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4" borderId="8" xfId="0" applyNumberForma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2" fontId="23" fillId="0" borderId="0" xfId="0" applyNumberFormat="1" applyFont="1" applyBorder="1" applyAlignment="1">
      <alignment/>
    </xf>
    <xf numFmtId="2" fontId="0" fillId="0" borderId="2" xfId="0" applyNumberFormat="1" applyFill="1" applyBorder="1" applyAlignment="1">
      <alignment horizontal="right"/>
    </xf>
    <xf numFmtId="2" fontId="27" fillId="0" borderId="0" xfId="0" applyNumberFormat="1" applyFont="1" applyAlignment="1">
      <alignment/>
    </xf>
    <xf numFmtId="2" fontId="27" fillId="0" borderId="0" xfId="0" applyNumberFormat="1" applyFont="1" applyBorder="1" applyAlignment="1">
      <alignment/>
    </xf>
    <xf numFmtId="2" fontId="27" fillId="0" borderId="17" xfId="0" applyNumberFormat="1" applyFont="1" applyBorder="1" applyAlignment="1">
      <alignment/>
    </xf>
    <xf numFmtId="2" fontId="27" fillId="0" borderId="0" xfId="0" applyNumberFormat="1" applyFont="1" applyFill="1" applyBorder="1" applyAlignment="1">
      <alignment/>
    </xf>
    <xf numFmtId="2" fontId="27" fillId="0" borderId="7" xfId="0" applyNumberFormat="1" applyFont="1" applyFill="1" applyBorder="1" applyAlignment="1">
      <alignment/>
    </xf>
    <xf numFmtId="2" fontId="18" fillId="0" borderId="17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21" fillId="4" borderId="8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2" fontId="0" fillId="0" borderId="37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2" fontId="6" fillId="5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10" borderId="0" xfId="0" applyNumberFormat="1" applyFill="1" applyBorder="1" applyAlignment="1">
      <alignment/>
    </xf>
    <xf numFmtId="2" fontId="0" fillId="0" borderId="0" xfId="0" applyNumberFormat="1" applyBorder="1" applyAlignment="1">
      <alignment horizontal="left"/>
    </xf>
    <xf numFmtId="2" fontId="0" fillId="8" borderId="23" xfId="0" applyNumberFormat="1" applyFill="1" applyBorder="1" applyAlignment="1">
      <alignment/>
    </xf>
    <xf numFmtId="2" fontId="0" fillId="8" borderId="9" xfId="0" applyNumberFormat="1" applyFill="1" applyBorder="1" applyAlignment="1">
      <alignment/>
    </xf>
    <xf numFmtId="2" fontId="0" fillId="8" borderId="22" xfId="0" applyNumberFormat="1" applyFill="1" applyBorder="1" applyAlignment="1">
      <alignment/>
    </xf>
    <xf numFmtId="2" fontId="27" fillId="0" borderId="2" xfId="0" applyNumberFormat="1" applyFont="1" applyBorder="1" applyAlignment="1">
      <alignment/>
    </xf>
    <xf numFmtId="2" fontId="27" fillId="0" borderId="13" xfId="0" applyNumberFormat="1" applyFont="1" applyBorder="1" applyAlignment="1">
      <alignment/>
    </xf>
    <xf numFmtId="2" fontId="17" fillId="0" borderId="0" xfId="0" applyNumberFormat="1" applyFont="1" applyAlignment="1">
      <alignment/>
    </xf>
    <xf numFmtId="2" fontId="11" fillId="8" borderId="0" xfId="0" applyNumberFormat="1" applyFont="1" applyFill="1" applyAlignment="1">
      <alignment/>
    </xf>
    <xf numFmtId="2" fontId="0" fillId="8" borderId="0" xfId="0" applyNumberFormat="1" applyFont="1" applyFill="1" applyAlignment="1">
      <alignment/>
    </xf>
    <xf numFmtId="2" fontId="0" fillId="8" borderId="0" xfId="0" applyNumberFormat="1" applyFont="1" applyFill="1" applyBorder="1" applyAlignment="1">
      <alignment/>
    </xf>
    <xf numFmtId="2" fontId="1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0" fillId="4" borderId="17" xfId="0" applyNumberFormat="1" applyFill="1" applyBorder="1" applyAlignment="1">
      <alignment/>
    </xf>
    <xf numFmtId="2" fontId="27" fillId="0" borderId="6" xfId="0" applyNumberFormat="1" applyFont="1" applyBorder="1" applyAlignment="1">
      <alignment/>
    </xf>
    <xf numFmtId="2" fontId="27" fillId="2" borderId="42" xfId="0" applyNumberFormat="1" applyFont="1" applyFill="1" applyBorder="1" applyAlignment="1">
      <alignment/>
    </xf>
    <xf numFmtId="2" fontId="16" fillId="0" borderId="0" xfId="0" applyNumberFormat="1" applyFont="1" applyAlignment="1">
      <alignment/>
    </xf>
    <xf numFmtId="2" fontId="27" fillId="4" borderId="10" xfId="0" applyNumberFormat="1" applyFont="1" applyFill="1" applyBorder="1" applyAlignment="1">
      <alignment/>
    </xf>
    <xf numFmtId="2" fontId="27" fillId="0" borderId="17" xfId="0" applyNumberFormat="1" applyFont="1" applyFill="1" applyBorder="1" applyAlignment="1">
      <alignment/>
    </xf>
    <xf numFmtId="2" fontId="27" fillId="8" borderId="23" xfId="0" applyNumberFormat="1" applyFont="1" applyFill="1" applyBorder="1" applyAlignment="1">
      <alignment/>
    </xf>
    <xf numFmtId="2" fontId="0" fillId="4" borderId="35" xfId="0" applyNumberFormat="1" applyFont="1" applyFill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27" fillId="4" borderId="35" xfId="0" applyNumberFormat="1" applyFont="1" applyFill="1" applyBorder="1" applyAlignment="1">
      <alignment/>
    </xf>
    <xf numFmtId="2" fontId="27" fillId="0" borderId="33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Траектория точки М2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Расчет!#REF!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475154"/>
        <c:axId val="23058659"/>
      </c:scatterChart>
      <c:valAx>
        <c:axId val="174751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058659"/>
        <c:crosses val="autoZero"/>
        <c:crossBetween val="midCat"/>
        <c:dispUnits/>
      </c:valAx>
      <c:valAx>
        <c:axId val="23058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75154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Характеристики движения точки В по оси "х"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Расчет!$94:$94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Расчет!$96:$96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37318092"/>
        <c:axId val="318509"/>
      </c:lineChart>
      <c:catAx>
        <c:axId val="37318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509"/>
        <c:crosses val="autoZero"/>
        <c:auto val="1"/>
        <c:lblOffset val="100"/>
        <c:noMultiLvlLbl val="0"/>
      </c:catAx>
      <c:valAx>
        <c:axId val="318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18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Характеристики движения точки В по оси "у"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Расчет!$93:$93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Расчет!$95:$95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Расчет!$97:$97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2866582"/>
        <c:axId val="25799239"/>
      </c:lineChart>
      <c:catAx>
        <c:axId val="2866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99239"/>
        <c:crosses val="autoZero"/>
        <c:auto val="1"/>
        <c:lblOffset val="100"/>
        <c:noMultiLvlLbl val="0"/>
      </c:catAx>
      <c:valAx>
        <c:axId val="25799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6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ТРаектория точки 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Расчет!$132:$132</c:f>
              <c:strCache/>
            </c:strRef>
          </c:xVal>
          <c:yVal>
            <c:numRef>
              <c:f>Расчет!$130:$130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30866560"/>
        <c:axId val="9363585"/>
      </c:scatterChart>
      <c:valAx>
        <c:axId val="30866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63585"/>
        <c:crosses val="autoZero"/>
        <c:crossBetween val="midCat"/>
        <c:dispUnits/>
      </c:valAx>
      <c:valAx>
        <c:axId val="9363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665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Вектор скорости точки 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Расчет!#REF!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163402"/>
        <c:axId val="20252891"/>
      </c:scatterChart>
      <c:valAx>
        <c:axId val="17163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52891"/>
        <c:crosses val="autoZero"/>
        <c:crossBetween val="midCat"/>
        <c:dispUnits/>
      </c:valAx>
      <c:valAx>
        <c:axId val="20252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634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Характеристики движения точки G по оси "х"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Расчет!$132:$132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058292"/>
        <c:axId val="29871445"/>
      </c:lineChart>
      <c:catAx>
        <c:axId val="48058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71445"/>
        <c:crosses val="autoZero"/>
        <c:auto val="1"/>
        <c:lblOffset val="100"/>
        <c:noMultiLvlLbl val="0"/>
      </c:catAx>
      <c:valAx>
        <c:axId val="29871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58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Характеристики движения точки К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Расчет!#REF!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7550"/>
        <c:axId val="3667951"/>
      </c:scatterChart>
      <c:valAx>
        <c:axId val="40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7951"/>
        <c:crosses val="autoZero"/>
        <c:crossBetween val="midCat"/>
        <c:dispUnits/>
      </c:valAx>
      <c:valAx>
        <c:axId val="3667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Характеристики движения точки К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Расчет!$135:$135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Расчет!$137:$137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33011560"/>
        <c:axId val="28668585"/>
      </c:lineChart>
      <c:catAx>
        <c:axId val="3301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68585"/>
        <c:crosses val="autoZero"/>
        <c:auto val="1"/>
        <c:lblOffset val="100"/>
        <c:noMultiLvlLbl val="0"/>
      </c:catAx>
      <c:valAx>
        <c:axId val="28668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11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Характеристики точки К по оси "у"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Расчет!$136:$136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Расчет!$138:$138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56690674"/>
        <c:axId val="40454019"/>
      </c:lineChart>
      <c:catAx>
        <c:axId val="56690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54019"/>
        <c:crosses val="autoZero"/>
        <c:auto val="1"/>
        <c:lblOffset val="100"/>
        <c:noMultiLvlLbl val="0"/>
      </c:catAx>
      <c:valAx>
        <c:axId val="40454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90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Расчет!$147:$147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28541852"/>
        <c:axId val="55550077"/>
      </c:lineChart>
      <c:catAx>
        <c:axId val="2854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50077"/>
        <c:crosses val="autoZero"/>
        <c:auto val="1"/>
        <c:lblOffset val="100"/>
        <c:noMultiLvlLbl val="0"/>
      </c:catAx>
      <c:valAx>
        <c:axId val="55550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4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Кинетическая энергия звеньев 3 и 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Расчет!$151:$151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Расчет!$160:$160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30188646"/>
        <c:axId val="3262359"/>
      </c:lineChart>
      <c:catAx>
        <c:axId val="30188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2359"/>
        <c:crosses val="autoZero"/>
        <c:auto val="1"/>
        <c:lblOffset val="100"/>
        <c:noMultiLvlLbl val="0"/>
      </c:catAx>
      <c:valAx>
        <c:axId val="3262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88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Траектория точки М1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Расчет!#REF!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01340"/>
        <c:axId val="55812061"/>
      </c:scatterChart>
      <c:valAx>
        <c:axId val="62013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812061"/>
        <c:crosses val="autoZero"/>
        <c:crossBetween val="midCat"/>
        <c:dispUnits/>
      </c:valAx>
      <c:valAx>
        <c:axId val="55812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1340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Ekin  звена 5=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Расчет!$166:$166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29361232"/>
        <c:axId val="62924497"/>
      </c:lineChart>
      <c:catAx>
        <c:axId val="29361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24497"/>
        <c:crosses val="autoZero"/>
        <c:auto val="1"/>
        <c:lblOffset val="100"/>
        <c:noMultiLvlLbl val="0"/>
      </c:catAx>
      <c:valAx>
        <c:axId val="62924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61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Суммарная Ekin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Расчет!$171:$171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29449562"/>
        <c:axId val="63719467"/>
      </c:lineChart>
      <c:catAx>
        <c:axId val="29449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19467"/>
        <c:crosses val="autoZero"/>
        <c:auto val="1"/>
        <c:lblOffset val="100"/>
        <c:noMultiLvlLbl val="0"/>
      </c:catAx>
      <c:valAx>
        <c:axId val="63719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49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Расчет!$167:$167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Расчет!$168:$168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Расчет!$169:$169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36604292"/>
        <c:axId val="61003173"/>
      </c:lineChart>
      <c:catAx>
        <c:axId val="3660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03173"/>
        <c:crosses val="autoZero"/>
        <c:auto val="1"/>
        <c:lblOffset val="100"/>
        <c:noMultiLvlLbl val="0"/>
      </c:catAx>
      <c:valAx>
        <c:axId val="61003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04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Расчет!$145:$145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157646"/>
        <c:axId val="42309951"/>
      </c:lineChart>
      <c:catAx>
        <c:axId val="12157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09951"/>
        <c:crosses val="autoZero"/>
        <c:auto val="1"/>
        <c:lblOffset val="100"/>
        <c:noMultiLvlLbl val="0"/>
      </c:catAx>
      <c:valAx>
        <c:axId val="42309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57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245240"/>
        <c:axId val="4553977"/>
      </c:lineChart>
      <c:catAx>
        <c:axId val="4524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3977"/>
        <c:crosses val="autoZero"/>
        <c:auto val="1"/>
        <c:lblOffset val="100"/>
        <c:noMultiLvlLbl val="0"/>
      </c:catAx>
      <c:valAx>
        <c:axId val="4553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45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Расчет!$165:$165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40985794"/>
        <c:axId val="33327827"/>
      </c:lineChart>
      <c:catAx>
        <c:axId val="4098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27827"/>
        <c:crosses val="autoZero"/>
        <c:auto val="1"/>
        <c:lblOffset val="100"/>
        <c:noMultiLvlLbl val="0"/>
      </c:catAx>
      <c:valAx>
        <c:axId val="33327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85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Расчет!#REF!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514988"/>
        <c:axId val="15199437"/>
      </c:scatterChart>
      <c:valAx>
        <c:axId val="3151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99437"/>
        <c:crosses val="autoZero"/>
        <c:crossBetween val="midCat"/>
        <c:dispUnits/>
      </c:valAx>
      <c:valAx>
        <c:axId val="15199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149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339933"/>
                </a:solidFill>
                <a:latin typeface="Arial Cyr"/>
                <a:ea typeface="Arial Cyr"/>
                <a:cs typeface="Arial Cyr"/>
              </a:rPr>
              <a:t>W</a:t>
            </a:r>
            <a:r>
              <a:rPr lang="en-US" cap="none" sz="150" b="1" i="0" u="none" baseline="0">
                <a:solidFill>
                  <a:srgbClr val="339933"/>
                </a:solidFill>
                <a:latin typeface="Arial Cyr"/>
                <a:ea typeface="Arial Cyr"/>
                <a:cs typeface="Arial Cyr"/>
              </a:rPr>
              <a:t>кин </a:t>
            </a:r>
            <a:r>
              <a:rPr lang="en-US" cap="none" sz="175" b="1" i="0" u="none" baseline="0">
                <a:solidFill>
                  <a:srgbClr val="339933"/>
                </a:solidFill>
                <a:latin typeface="Arial Cyr"/>
                <a:ea typeface="Arial Cyr"/>
                <a:cs typeface="Arial Cyr"/>
              </a:rPr>
              <a:t>  ползуна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Расчет!$A$161</c:f>
              <c:strCache>
                <c:ptCount val="1"/>
                <c:pt idx="0">
                  <c:v>Wкин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Расчет!$B$161:$IV$161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577206"/>
        <c:axId val="23194855"/>
      </c:lineChart>
      <c:catAx>
        <c:axId val="257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94855"/>
        <c:crosses val="autoZero"/>
        <c:auto val="1"/>
        <c:lblOffset val="100"/>
        <c:noMultiLvlLbl val="0"/>
      </c:catAx>
      <c:valAx>
        <c:axId val="23194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7206"/>
        <c:crossesAt val="1"/>
        <c:crossBetween val="between"/>
        <c:dispUnits/>
      </c:valAx>
      <c:spPr>
        <a:gradFill rotWithShape="1">
          <a:gsLst>
            <a:gs pos="0">
              <a:srgbClr val="C0C0FF"/>
            </a:gs>
            <a:gs pos="100000">
              <a:srgbClr val="58587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4675"/>
        </a:gs>
        <a:gs pos="100000">
          <a:srgbClr val="CC99FF"/>
        </a:gs>
      </a:gsLst>
      <a:lin ang="5400000" scaled="1"/>
    </a:gradFill>
  </c:spPr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Расчет!$A$239</c:f>
              <c:strCache>
                <c:ptCount val="1"/>
                <c:pt idx="0">
                  <c:v>Mo=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Расчет!$B$239:$IV$239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Расчет!$A$241</c:f>
              <c:strCache>
                <c:ptCount val="1"/>
                <c:pt idx="0">
                  <c:v>Mo(W)=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Расчет!$B$241:$IV$241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7427104"/>
        <c:axId val="66843937"/>
      </c:lineChart>
      <c:catAx>
        <c:axId val="742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43937"/>
        <c:crosses val="autoZero"/>
        <c:auto val="1"/>
        <c:lblOffset val="100"/>
        <c:noMultiLvlLbl val="0"/>
      </c:catAx>
      <c:valAx>
        <c:axId val="66843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27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Траектория точки М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Расчет!#REF!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546502"/>
        <c:axId val="24483063"/>
      </c:scatterChart>
      <c:valAx>
        <c:axId val="325465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483063"/>
        <c:crosses val="autoZero"/>
        <c:crossBetween val="midCat"/>
        <c:dispUnits/>
      </c:valAx>
      <c:valAx>
        <c:axId val="24483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46502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Момент на приводном валу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020976"/>
        <c:axId val="36971057"/>
      </c:lineChart>
      <c:catAx>
        <c:axId val="19020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971057"/>
        <c:crosses val="autoZero"/>
        <c:auto val="0"/>
        <c:lblOffset val="100"/>
        <c:noMultiLvlLbl val="0"/>
      </c:catAx>
      <c:valAx>
        <c:axId val="369710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20976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Усилия и момент на приводном валу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304058"/>
        <c:axId val="41865611"/>
      </c:lineChart>
      <c:catAx>
        <c:axId val="64304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865611"/>
        <c:crosses val="autoZero"/>
        <c:auto val="0"/>
        <c:lblOffset val="100"/>
        <c:noMultiLvlLbl val="0"/>
      </c:catAx>
      <c:valAx>
        <c:axId val="41865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04058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Угловые характеристики шатуна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Расчет!$81:$81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Расчет!$87:$87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246180"/>
        <c:axId val="35671301"/>
      </c:lineChart>
      <c:catAx>
        <c:axId val="4124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71301"/>
        <c:crosses val="autoZero"/>
        <c:auto val="1"/>
        <c:lblOffset val="100"/>
        <c:noMultiLvlLbl val="0"/>
      </c:catAx>
      <c:valAx>
        <c:axId val="35671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46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Угловые характеристики звена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Расчет!$84:$84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Расчет!$90:$90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606254"/>
        <c:axId val="3694239"/>
      </c:lineChart>
      <c:catAx>
        <c:axId val="52606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4239"/>
        <c:crosses val="autoZero"/>
        <c:auto val="1"/>
        <c:lblOffset val="100"/>
        <c:noMultiLvlLbl val="0"/>
      </c:catAx>
      <c:valAx>
        <c:axId val="3694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06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Траектория точки В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Расчет!#REF!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Расчет!$93:$93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33248152"/>
        <c:axId val="30797913"/>
      </c:scatterChart>
      <c:valAx>
        <c:axId val="3324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97913"/>
        <c:crosses val="autoZero"/>
        <c:crossBetween val="midCat"/>
        <c:dispUnits/>
      </c:valAx>
      <c:valAx>
        <c:axId val="30797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481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Вектор скорости точки В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Расчет!$94:$94</c:f>
              <c:strCache/>
            </c:strRef>
          </c:xVal>
          <c:yVal>
            <c:numRef>
              <c:f>Расчет!$95:$95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8745762"/>
        <c:axId val="11602995"/>
      </c:scatterChart>
      <c:valAx>
        <c:axId val="874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02995"/>
        <c:crosses val="autoZero"/>
        <c:crossBetween val="midCat"/>
        <c:dispUnits/>
      </c:valAx>
      <c:valAx>
        <c:axId val="11602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45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graphicFrame>
      <xdr:nvGraphicFramePr>
        <xdr:cNvPr id="1" name="Chart 19"/>
        <xdr:cNvGraphicFramePr/>
      </xdr:nvGraphicFramePr>
      <xdr:xfrm>
        <a:off x="0" y="16030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graphicFrame>
      <xdr:nvGraphicFramePr>
        <xdr:cNvPr id="2" name="Chart 20"/>
        <xdr:cNvGraphicFramePr/>
      </xdr:nvGraphicFramePr>
      <xdr:xfrm>
        <a:off x="0" y="16030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graphicFrame>
      <xdr:nvGraphicFramePr>
        <xdr:cNvPr id="3" name="Chart 21"/>
        <xdr:cNvGraphicFramePr/>
      </xdr:nvGraphicFramePr>
      <xdr:xfrm>
        <a:off x="0" y="160305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graphicFrame>
      <xdr:nvGraphicFramePr>
        <xdr:cNvPr id="4" name="Chart 26"/>
        <xdr:cNvGraphicFramePr/>
      </xdr:nvGraphicFramePr>
      <xdr:xfrm>
        <a:off x="0" y="160305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graphicFrame>
      <xdr:nvGraphicFramePr>
        <xdr:cNvPr id="5" name="Chart 27"/>
        <xdr:cNvGraphicFramePr/>
      </xdr:nvGraphicFramePr>
      <xdr:xfrm>
        <a:off x="0" y="160305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89</xdr:row>
      <xdr:rowOff>0</xdr:rowOff>
    </xdr:to>
    <xdr:graphicFrame>
      <xdr:nvGraphicFramePr>
        <xdr:cNvPr id="6" name="Chart 46"/>
        <xdr:cNvGraphicFramePr/>
      </xdr:nvGraphicFramePr>
      <xdr:xfrm>
        <a:off x="0" y="13039725"/>
        <a:ext cx="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142875</xdr:rowOff>
    </xdr:from>
    <xdr:to>
      <xdr:col>0</xdr:col>
      <xdr:colOff>0</xdr:colOff>
      <xdr:row>90</xdr:row>
      <xdr:rowOff>133350</xdr:rowOff>
    </xdr:to>
    <xdr:graphicFrame>
      <xdr:nvGraphicFramePr>
        <xdr:cNvPr id="7" name="Chart 47"/>
        <xdr:cNvGraphicFramePr/>
      </xdr:nvGraphicFramePr>
      <xdr:xfrm>
        <a:off x="0" y="13382625"/>
        <a:ext cx="0" cy="2419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89</xdr:row>
      <xdr:rowOff>85725</xdr:rowOff>
    </xdr:from>
    <xdr:to>
      <xdr:col>0</xdr:col>
      <xdr:colOff>0</xdr:colOff>
      <xdr:row>92</xdr:row>
      <xdr:rowOff>0</xdr:rowOff>
    </xdr:to>
    <xdr:graphicFrame>
      <xdr:nvGraphicFramePr>
        <xdr:cNvPr id="8" name="Chart 48"/>
        <xdr:cNvGraphicFramePr/>
      </xdr:nvGraphicFramePr>
      <xdr:xfrm>
        <a:off x="0" y="15582900"/>
        <a:ext cx="0" cy="447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graphicFrame>
      <xdr:nvGraphicFramePr>
        <xdr:cNvPr id="9" name="Chart 49"/>
        <xdr:cNvGraphicFramePr/>
      </xdr:nvGraphicFramePr>
      <xdr:xfrm>
        <a:off x="0" y="160305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93</xdr:row>
      <xdr:rowOff>19050</xdr:rowOff>
    </xdr:from>
    <xdr:to>
      <xdr:col>0</xdr:col>
      <xdr:colOff>0</xdr:colOff>
      <xdr:row>107</xdr:row>
      <xdr:rowOff>57150</xdr:rowOff>
    </xdr:to>
    <xdr:graphicFrame>
      <xdr:nvGraphicFramePr>
        <xdr:cNvPr id="10" name="Chart 50"/>
        <xdr:cNvGraphicFramePr/>
      </xdr:nvGraphicFramePr>
      <xdr:xfrm>
        <a:off x="0" y="16278225"/>
        <a:ext cx="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93</xdr:row>
      <xdr:rowOff>28575</xdr:rowOff>
    </xdr:from>
    <xdr:to>
      <xdr:col>0</xdr:col>
      <xdr:colOff>0</xdr:colOff>
      <xdr:row>107</xdr:row>
      <xdr:rowOff>114300</xdr:rowOff>
    </xdr:to>
    <xdr:graphicFrame>
      <xdr:nvGraphicFramePr>
        <xdr:cNvPr id="11" name="Chart 51"/>
        <xdr:cNvGraphicFramePr/>
      </xdr:nvGraphicFramePr>
      <xdr:xfrm>
        <a:off x="0" y="16287750"/>
        <a:ext cx="0" cy="2667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110</xdr:row>
      <xdr:rowOff>123825</xdr:rowOff>
    </xdr:from>
    <xdr:to>
      <xdr:col>0</xdr:col>
      <xdr:colOff>0</xdr:colOff>
      <xdr:row>119</xdr:row>
      <xdr:rowOff>85725</xdr:rowOff>
    </xdr:to>
    <xdr:graphicFrame>
      <xdr:nvGraphicFramePr>
        <xdr:cNvPr id="12" name="Chart 52"/>
        <xdr:cNvGraphicFramePr/>
      </xdr:nvGraphicFramePr>
      <xdr:xfrm>
        <a:off x="0" y="19450050"/>
        <a:ext cx="0" cy="144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110</xdr:row>
      <xdr:rowOff>76200</xdr:rowOff>
    </xdr:from>
    <xdr:to>
      <xdr:col>0</xdr:col>
      <xdr:colOff>0</xdr:colOff>
      <xdr:row>119</xdr:row>
      <xdr:rowOff>38100</xdr:rowOff>
    </xdr:to>
    <xdr:graphicFrame>
      <xdr:nvGraphicFramePr>
        <xdr:cNvPr id="13" name="Chart 53"/>
        <xdr:cNvGraphicFramePr/>
      </xdr:nvGraphicFramePr>
      <xdr:xfrm>
        <a:off x="0" y="19402425"/>
        <a:ext cx="0" cy="144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120</xdr:row>
      <xdr:rowOff>76200</xdr:rowOff>
    </xdr:from>
    <xdr:to>
      <xdr:col>0</xdr:col>
      <xdr:colOff>0</xdr:colOff>
      <xdr:row>134</xdr:row>
      <xdr:rowOff>0</xdr:rowOff>
    </xdr:to>
    <xdr:graphicFrame>
      <xdr:nvGraphicFramePr>
        <xdr:cNvPr id="14" name="Chart 54"/>
        <xdr:cNvGraphicFramePr/>
      </xdr:nvGraphicFramePr>
      <xdr:xfrm>
        <a:off x="0" y="21059775"/>
        <a:ext cx="0" cy="2295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0</xdr:colOff>
      <xdr:row>131</xdr:row>
      <xdr:rowOff>133350</xdr:rowOff>
    </xdr:to>
    <xdr:graphicFrame>
      <xdr:nvGraphicFramePr>
        <xdr:cNvPr id="15" name="Chart 55"/>
        <xdr:cNvGraphicFramePr/>
      </xdr:nvGraphicFramePr>
      <xdr:xfrm>
        <a:off x="0" y="20812125"/>
        <a:ext cx="0" cy="2181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0</xdr:colOff>
      <xdr:row>158</xdr:row>
      <xdr:rowOff>142875</xdr:rowOff>
    </xdr:to>
    <xdr:graphicFrame>
      <xdr:nvGraphicFramePr>
        <xdr:cNvPr id="16" name="Chart 56"/>
        <xdr:cNvGraphicFramePr/>
      </xdr:nvGraphicFramePr>
      <xdr:xfrm>
        <a:off x="0" y="25898475"/>
        <a:ext cx="0" cy="1685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0</xdr:colOff>
      <xdr:row>134</xdr:row>
      <xdr:rowOff>0</xdr:rowOff>
    </xdr:to>
    <xdr:graphicFrame>
      <xdr:nvGraphicFramePr>
        <xdr:cNvPr id="17" name="Chart 57"/>
        <xdr:cNvGraphicFramePr/>
      </xdr:nvGraphicFramePr>
      <xdr:xfrm>
        <a:off x="0" y="21221700"/>
        <a:ext cx="0" cy="2133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0</xdr:colOff>
      <xdr:row>146</xdr:row>
      <xdr:rowOff>0</xdr:rowOff>
    </xdr:to>
    <xdr:graphicFrame>
      <xdr:nvGraphicFramePr>
        <xdr:cNvPr id="18" name="Chart 58"/>
        <xdr:cNvGraphicFramePr/>
      </xdr:nvGraphicFramePr>
      <xdr:xfrm>
        <a:off x="0" y="23355300"/>
        <a:ext cx="0" cy="2047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0</xdr:colOff>
      <xdr:row>158</xdr:row>
      <xdr:rowOff>114300</xdr:rowOff>
    </xdr:to>
    <xdr:graphicFrame>
      <xdr:nvGraphicFramePr>
        <xdr:cNvPr id="19" name="Chart 60"/>
        <xdr:cNvGraphicFramePr/>
      </xdr:nvGraphicFramePr>
      <xdr:xfrm>
        <a:off x="0" y="25898475"/>
        <a:ext cx="0" cy="1657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0</xdr:colOff>
      <xdr:row>146</xdr:row>
      <xdr:rowOff>114300</xdr:rowOff>
    </xdr:to>
    <xdr:graphicFrame>
      <xdr:nvGraphicFramePr>
        <xdr:cNvPr id="20" name="Chart 61"/>
        <xdr:cNvGraphicFramePr/>
      </xdr:nvGraphicFramePr>
      <xdr:xfrm>
        <a:off x="0" y="23355300"/>
        <a:ext cx="0" cy="2162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0</xdr:colOff>
      <xdr:row>167</xdr:row>
      <xdr:rowOff>0</xdr:rowOff>
    </xdr:to>
    <xdr:graphicFrame>
      <xdr:nvGraphicFramePr>
        <xdr:cNvPr id="21" name="Chart 62"/>
        <xdr:cNvGraphicFramePr/>
      </xdr:nvGraphicFramePr>
      <xdr:xfrm>
        <a:off x="0" y="25898475"/>
        <a:ext cx="0" cy="31146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160</xdr:row>
      <xdr:rowOff>28575</xdr:rowOff>
    </xdr:from>
    <xdr:to>
      <xdr:col>0</xdr:col>
      <xdr:colOff>0</xdr:colOff>
      <xdr:row>169</xdr:row>
      <xdr:rowOff>19050</xdr:rowOff>
    </xdr:to>
    <xdr:graphicFrame>
      <xdr:nvGraphicFramePr>
        <xdr:cNvPr id="22" name="Chart 63"/>
        <xdr:cNvGraphicFramePr/>
      </xdr:nvGraphicFramePr>
      <xdr:xfrm>
        <a:off x="0" y="27813000"/>
        <a:ext cx="0" cy="15430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0</xdr:colOff>
      <xdr:row>149</xdr:row>
      <xdr:rowOff>0</xdr:rowOff>
    </xdr:to>
    <xdr:graphicFrame>
      <xdr:nvGraphicFramePr>
        <xdr:cNvPr id="23" name="Chart 64"/>
        <xdr:cNvGraphicFramePr/>
      </xdr:nvGraphicFramePr>
      <xdr:xfrm>
        <a:off x="0" y="23355300"/>
        <a:ext cx="0" cy="25431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168</xdr:row>
      <xdr:rowOff>95250</xdr:rowOff>
    </xdr:from>
    <xdr:to>
      <xdr:col>0</xdr:col>
      <xdr:colOff>0</xdr:colOff>
      <xdr:row>206</xdr:row>
      <xdr:rowOff>66675</xdr:rowOff>
    </xdr:to>
    <xdr:graphicFrame>
      <xdr:nvGraphicFramePr>
        <xdr:cNvPr id="24" name="Chart 65"/>
        <xdr:cNvGraphicFramePr/>
      </xdr:nvGraphicFramePr>
      <xdr:xfrm>
        <a:off x="0" y="29270325"/>
        <a:ext cx="0" cy="61531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169</xdr:row>
      <xdr:rowOff>142875</xdr:rowOff>
    </xdr:from>
    <xdr:to>
      <xdr:col>0</xdr:col>
      <xdr:colOff>0</xdr:colOff>
      <xdr:row>207</xdr:row>
      <xdr:rowOff>85725</xdr:rowOff>
    </xdr:to>
    <xdr:graphicFrame>
      <xdr:nvGraphicFramePr>
        <xdr:cNvPr id="25" name="Chart 66"/>
        <xdr:cNvGraphicFramePr/>
      </xdr:nvGraphicFramePr>
      <xdr:xfrm>
        <a:off x="0" y="29479875"/>
        <a:ext cx="0" cy="61245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172</xdr:row>
      <xdr:rowOff>47625</xdr:rowOff>
    </xdr:from>
    <xdr:to>
      <xdr:col>0</xdr:col>
      <xdr:colOff>0</xdr:colOff>
      <xdr:row>207</xdr:row>
      <xdr:rowOff>0</xdr:rowOff>
    </xdr:to>
    <xdr:graphicFrame>
      <xdr:nvGraphicFramePr>
        <xdr:cNvPr id="26" name="Chart 67"/>
        <xdr:cNvGraphicFramePr/>
      </xdr:nvGraphicFramePr>
      <xdr:xfrm>
        <a:off x="0" y="29870400"/>
        <a:ext cx="0" cy="56483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46</xdr:col>
      <xdr:colOff>438150</xdr:colOff>
      <xdr:row>80</xdr:row>
      <xdr:rowOff>0</xdr:rowOff>
    </xdr:from>
    <xdr:to>
      <xdr:col>54</xdr:col>
      <xdr:colOff>409575</xdr:colOff>
      <xdr:row>92</xdr:row>
      <xdr:rowOff>0</xdr:rowOff>
    </xdr:to>
    <xdr:graphicFrame>
      <xdr:nvGraphicFramePr>
        <xdr:cNvPr id="27" name="Chart 133"/>
        <xdr:cNvGraphicFramePr/>
      </xdr:nvGraphicFramePr>
      <xdr:xfrm>
        <a:off x="15954375" y="13925550"/>
        <a:ext cx="0" cy="21050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276225</xdr:colOff>
      <xdr:row>226</xdr:row>
      <xdr:rowOff>104775</xdr:rowOff>
    </xdr:from>
    <xdr:to>
      <xdr:col>17</xdr:col>
      <xdr:colOff>9525</xdr:colOff>
      <xdr:row>241</xdr:row>
      <xdr:rowOff>104775</xdr:rowOff>
    </xdr:to>
    <xdr:graphicFrame>
      <xdr:nvGraphicFramePr>
        <xdr:cNvPr id="28" name="Chart 165"/>
        <xdr:cNvGraphicFramePr/>
      </xdr:nvGraphicFramePr>
      <xdr:xfrm>
        <a:off x="3695700" y="38700075"/>
        <a:ext cx="7067550" cy="24288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G30" sqref="G30"/>
    </sheetView>
  </sheetViews>
  <sheetFormatPr defaultColWidth="9.00390625" defaultRowHeight="12.75"/>
  <sheetData>
    <row r="1" spans="2:7" ht="12.75">
      <c r="B1" t="s">
        <v>182</v>
      </c>
      <c r="C1" t="s">
        <v>183</v>
      </c>
      <c r="D1" t="s">
        <v>184</v>
      </c>
      <c r="E1" t="s">
        <v>185</v>
      </c>
      <c r="F1" t="s">
        <v>186</v>
      </c>
      <c r="G1" t="s">
        <v>187</v>
      </c>
    </row>
    <row r="2" spans="1:7" ht="12.75">
      <c r="A2" t="s">
        <v>179</v>
      </c>
      <c r="B2">
        <v>19</v>
      </c>
      <c r="C2">
        <v>40</v>
      </c>
      <c r="D2">
        <v>41</v>
      </c>
      <c r="E2">
        <v>39</v>
      </c>
      <c r="F2">
        <v>57</v>
      </c>
      <c r="G2">
        <v>60</v>
      </c>
    </row>
    <row r="3" spans="1:7" ht="12.75">
      <c r="A3" t="s">
        <v>180</v>
      </c>
      <c r="B3">
        <v>24</v>
      </c>
      <c r="C3">
        <v>44</v>
      </c>
      <c r="D3">
        <v>42</v>
      </c>
      <c r="E3">
        <v>43</v>
      </c>
      <c r="F3">
        <v>63</v>
      </c>
      <c r="G3">
        <v>64</v>
      </c>
    </row>
    <row r="4" spans="1:7" ht="12.75">
      <c r="A4" t="s">
        <v>181</v>
      </c>
      <c r="B4">
        <v>22</v>
      </c>
      <c r="C4">
        <v>46</v>
      </c>
      <c r="D4">
        <v>49</v>
      </c>
      <c r="E4">
        <v>45</v>
      </c>
      <c r="F4">
        <v>66</v>
      </c>
      <c r="G4">
        <v>67</v>
      </c>
    </row>
    <row r="7" spans="8:13" ht="12.75">
      <c r="H7" t="s">
        <v>211</v>
      </c>
      <c r="I7" t="s">
        <v>212</v>
      </c>
      <c r="J7" t="s">
        <v>214</v>
      </c>
      <c r="K7" t="s">
        <v>215</v>
      </c>
      <c r="L7" t="s">
        <v>216</v>
      </c>
      <c r="M7" t="s">
        <v>217</v>
      </c>
    </row>
    <row r="8" spans="8:13" ht="12.75">
      <c r="H8" t="s">
        <v>210</v>
      </c>
      <c r="I8" t="s">
        <v>213</v>
      </c>
      <c r="J8" t="s">
        <v>218</v>
      </c>
      <c r="K8" t="s">
        <v>219</v>
      </c>
      <c r="L8" t="s">
        <v>220</v>
      </c>
      <c r="M8" t="s">
        <v>221</v>
      </c>
    </row>
    <row r="9" spans="8:13" ht="12.75">
      <c r="H9" t="s">
        <v>145</v>
      </c>
      <c r="I9" t="s">
        <v>64</v>
      </c>
      <c r="J9" t="s">
        <v>222</v>
      </c>
      <c r="K9" t="s">
        <v>223</v>
      </c>
      <c r="L9" t="s">
        <v>224</v>
      </c>
      <c r="M9" t="s">
        <v>225</v>
      </c>
    </row>
    <row r="10" spans="2:13" ht="12.75">
      <c r="B10" t="s">
        <v>4</v>
      </c>
      <c r="C10" t="s">
        <v>202</v>
      </c>
      <c r="D10" t="s">
        <v>203</v>
      </c>
      <c r="E10" t="s">
        <v>204</v>
      </c>
      <c r="F10" t="s">
        <v>43</v>
      </c>
      <c r="G10" t="s">
        <v>29</v>
      </c>
      <c r="I10" t="s">
        <v>205</v>
      </c>
      <c r="J10" t="s">
        <v>206</v>
      </c>
      <c r="K10" t="s">
        <v>207</v>
      </c>
      <c r="L10" t="s">
        <v>208</v>
      </c>
      <c r="M10" t="s">
        <v>209</v>
      </c>
    </row>
    <row r="11" spans="1:13" ht="12.75">
      <c r="A11" t="s">
        <v>188</v>
      </c>
      <c r="D11">
        <v>30</v>
      </c>
      <c r="F11">
        <v>77</v>
      </c>
      <c r="G11">
        <v>86</v>
      </c>
      <c r="I11">
        <v>108</v>
      </c>
      <c r="J11">
        <v>122</v>
      </c>
      <c r="K11">
        <v>137</v>
      </c>
      <c r="L11">
        <v>166</v>
      </c>
      <c r="M11">
        <v>152</v>
      </c>
    </row>
    <row r="12" spans="1:13" ht="12.75">
      <c r="A12" t="s">
        <v>189</v>
      </c>
      <c r="D12">
        <v>31</v>
      </c>
      <c r="F12">
        <v>78</v>
      </c>
      <c r="G12">
        <v>87</v>
      </c>
      <c r="I12">
        <v>109</v>
      </c>
      <c r="J12">
        <v>123</v>
      </c>
      <c r="K12">
        <v>138</v>
      </c>
      <c r="L12">
        <v>167</v>
      </c>
      <c r="M12">
        <v>153</v>
      </c>
    </row>
    <row r="13" spans="1:13" ht="12.75">
      <c r="A13" t="s">
        <v>190</v>
      </c>
      <c r="D13">
        <v>32</v>
      </c>
      <c r="F13">
        <v>79</v>
      </c>
      <c r="G13">
        <v>88</v>
      </c>
      <c r="I13">
        <v>110</v>
      </c>
      <c r="J13">
        <v>124</v>
      </c>
      <c r="K13">
        <v>139</v>
      </c>
      <c r="L13">
        <v>168</v>
      </c>
      <c r="M13">
        <v>154</v>
      </c>
    </row>
    <row r="14" spans="1:13" ht="12.75">
      <c r="A14" t="s">
        <v>191</v>
      </c>
      <c r="D14">
        <v>33</v>
      </c>
      <c r="F14">
        <v>80</v>
      </c>
      <c r="G14">
        <v>89</v>
      </c>
      <c r="I14">
        <v>111</v>
      </c>
      <c r="J14">
        <v>125</v>
      </c>
      <c r="K14">
        <v>140</v>
      </c>
      <c r="L14">
        <v>169</v>
      </c>
      <c r="M14">
        <v>155</v>
      </c>
    </row>
    <row r="15" spans="1:13" ht="12.75">
      <c r="A15" t="s">
        <v>192</v>
      </c>
      <c r="D15">
        <v>34</v>
      </c>
      <c r="F15">
        <v>81</v>
      </c>
      <c r="G15">
        <v>90</v>
      </c>
      <c r="I15">
        <v>112</v>
      </c>
      <c r="J15">
        <v>126</v>
      </c>
      <c r="K15">
        <v>141</v>
      </c>
      <c r="L15">
        <v>170</v>
      </c>
      <c r="M15">
        <v>156</v>
      </c>
    </row>
    <row r="16" spans="1:13" ht="12.75">
      <c r="A16" t="s">
        <v>193</v>
      </c>
      <c r="D16">
        <v>35</v>
      </c>
      <c r="F16">
        <v>82</v>
      </c>
      <c r="G16">
        <v>91</v>
      </c>
      <c r="I16">
        <v>113</v>
      </c>
      <c r="J16">
        <v>127</v>
      </c>
      <c r="K16">
        <v>142</v>
      </c>
      <c r="L16">
        <v>171</v>
      </c>
      <c r="M16">
        <v>157</v>
      </c>
    </row>
    <row r="17" spans="1:13" ht="12.75">
      <c r="A17" t="s">
        <v>77</v>
      </c>
      <c r="G17" t="s">
        <v>226</v>
      </c>
      <c r="I17">
        <v>114</v>
      </c>
      <c r="J17">
        <v>128</v>
      </c>
      <c r="K17">
        <v>143</v>
      </c>
      <c r="L17">
        <v>172</v>
      </c>
      <c r="M17">
        <v>158</v>
      </c>
    </row>
    <row r="18" spans="1:13" ht="12.75">
      <c r="A18" t="s">
        <v>74</v>
      </c>
      <c r="G18" t="s">
        <v>227</v>
      </c>
      <c r="I18">
        <v>115</v>
      </c>
      <c r="J18">
        <v>129</v>
      </c>
      <c r="K18">
        <v>144</v>
      </c>
      <c r="L18">
        <v>173</v>
      </c>
      <c r="M18">
        <v>159</v>
      </c>
    </row>
    <row r="19" spans="1:13" ht="12.75">
      <c r="A19" t="s">
        <v>194</v>
      </c>
      <c r="G19" t="s">
        <v>228</v>
      </c>
      <c r="I19">
        <v>116</v>
      </c>
      <c r="J19">
        <v>130</v>
      </c>
      <c r="K19">
        <v>145</v>
      </c>
      <c r="L19">
        <v>174</v>
      </c>
      <c r="M19">
        <v>160</v>
      </c>
    </row>
    <row r="20" spans="1:13" ht="12.75">
      <c r="A20" t="s">
        <v>195</v>
      </c>
      <c r="I20">
        <v>117</v>
      </c>
      <c r="J20">
        <v>131</v>
      </c>
      <c r="K20">
        <v>146</v>
      </c>
      <c r="L20">
        <v>175</v>
      </c>
      <c r="M20">
        <v>161</v>
      </c>
    </row>
    <row r="21" spans="1:13" ht="12.75">
      <c r="A21" t="s">
        <v>196</v>
      </c>
      <c r="I21">
        <v>118</v>
      </c>
      <c r="J21">
        <v>132</v>
      </c>
      <c r="K21">
        <v>147</v>
      </c>
      <c r="L21">
        <v>176</v>
      </c>
      <c r="M21">
        <v>162</v>
      </c>
    </row>
    <row r="22" spans="1:13" ht="12.75">
      <c r="A22" t="s">
        <v>197</v>
      </c>
      <c r="I22">
        <v>119</v>
      </c>
      <c r="J22">
        <v>133</v>
      </c>
      <c r="K22">
        <v>148</v>
      </c>
      <c r="L22">
        <v>177</v>
      </c>
      <c r="M22">
        <v>163</v>
      </c>
    </row>
    <row r="23" spans="1:7" ht="12.75">
      <c r="A23" t="s">
        <v>97</v>
      </c>
      <c r="B23">
        <v>237</v>
      </c>
      <c r="C23">
        <v>231</v>
      </c>
      <c r="D23">
        <v>225</v>
      </c>
      <c r="E23" t="s">
        <v>229</v>
      </c>
      <c r="F23">
        <v>193</v>
      </c>
      <c r="G23">
        <v>181</v>
      </c>
    </row>
    <row r="24" spans="1:7" ht="12.75">
      <c r="A24" t="s">
        <v>98</v>
      </c>
      <c r="B24">
        <v>238</v>
      </c>
      <c r="C24">
        <v>232</v>
      </c>
      <c r="D24">
        <v>226</v>
      </c>
      <c r="E24" t="s">
        <v>230</v>
      </c>
      <c r="F24">
        <v>194</v>
      </c>
      <c r="G24">
        <v>182</v>
      </c>
    </row>
    <row r="25" spans="1:7" ht="12.75">
      <c r="A25" t="s">
        <v>194</v>
      </c>
      <c r="B25">
        <v>239</v>
      </c>
      <c r="C25">
        <v>233</v>
      </c>
      <c r="D25">
        <v>227</v>
      </c>
      <c r="E25" t="s">
        <v>231</v>
      </c>
      <c r="F25">
        <v>195</v>
      </c>
      <c r="G25">
        <v>183</v>
      </c>
    </row>
    <row r="26" spans="1:7" ht="12.75">
      <c r="A26" t="s">
        <v>198</v>
      </c>
      <c r="F26">
        <v>198</v>
      </c>
      <c r="G26">
        <v>186</v>
      </c>
    </row>
    <row r="27" spans="1:7" ht="12.75">
      <c r="A27" t="s">
        <v>199</v>
      </c>
      <c r="F27">
        <v>199</v>
      </c>
      <c r="G27">
        <v>187</v>
      </c>
    </row>
    <row r="28" spans="1:7" ht="12.75">
      <c r="A28" t="s">
        <v>200</v>
      </c>
      <c r="F28">
        <v>201</v>
      </c>
      <c r="G28">
        <v>188</v>
      </c>
    </row>
    <row r="29" spans="1:7" ht="12.75">
      <c r="A29" t="s">
        <v>201</v>
      </c>
      <c r="F29">
        <v>202</v>
      </c>
      <c r="G29">
        <v>189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5" customWidth="1"/>
    <col min="2" max="2" width="18.625" style="5" customWidth="1"/>
    <col min="3" max="3" width="8.00390625" style="5" customWidth="1"/>
    <col min="4" max="6" width="6.875" style="5" customWidth="1"/>
    <col min="7" max="7" width="8.25390625" style="5" customWidth="1"/>
    <col min="8" max="8" width="7.25390625" style="5" customWidth="1"/>
    <col min="9" max="9" width="6.875" style="5" customWidth="1"/>
    <col min="10" max="10" width="9.00390625" style="5" customWidth="1"/>
    <col min="11" max="15" width="6.875" style="5" customWidth="1"/>
    <col min="16" max="16" width="8.00390625" style="5" customWidth="1"/>
    <col min="17" max="17" width="8.75390625" style="5" customWidth="1"/>
    <col min="18" max="18" width="9.25390625" style="5" customWidth="1"/>
    <col min="19" max="19" width="8.25390625" style="5" customWidth="1"/>
    <col min="20" max="20" width="8.625" style="5" customWidth="1"/>
    <col min="21" max="24" width="6.875" style="5" customWidth="1"/>
    <col min="25" max="25" width="7.75390625" style="5" customWidth="1"/>
    <col min="26" max="26" width="6.875" style="5" customWidth="1"/>
    <col min="27" max="255" width="9.125" style="6" hidden="1" customWidth="1"/>
    <col min="256" max="16384" width="5.875" style="6" hidden="1" customWidth="1"/>
  </cols>
  <sheetData>
    <row r="1" spans="6:25" ht="18.75" thickBot="1">
      <c r="F1" s="81" t="s">
        <v>58</v>
      </c>
      <c r="G1" s="65"/>
      <c r="H1" s="65"/>
      <c r="I1" s="65"/>
      <c r="J1" s="65"/>
      <c r="K1" s="10"/>
      <c r="L1" s="10"/>
      <c r="N1" s="21"/>
      <c r="P1" s="27" t="s">
        <v>57</v>
      </c>
      <c r="S1" s="7" t="s">
        <v>47</v>
      </c>
      <c r="T1" s="8"/>
      <c r="U1" s="9"/>
      <c r="V1" s="25" t="s">
        <v>48</v>
      </c>
      <c r="W1" s="26"/>
      <c r="X1" s="26"/>
      <c r="Y1" s="23">
        <v>72</v>
      </c>
    </row>
    <row r="2" spans="1:14" ht="13.5" thickBot="1">
      <c r="A2" s="8"/>
      <c r="B2" s="13"/>
      <c r="C2" s="13"/>
      <c r="D2" s="7"/>
      <c r="E2" s="8"/>
      <c r="F2" s="9"/>
      <c r="G2" s="8"/>
      <c r="H2" s="10"/>
      <c r="I2" s="10"/>
      <c r="J2" s="10"/>
      <c r="K2" s="10"/>
      <c r="L2" s="10"/>
      <c r="N2" s="86" t="s">
        <v>73</v>
      </c>
    </row>
    <row r="3" spans="1:26" s="140" customFormat="1" ht="15.75" thickBot="1">
      <c r="A3" s="20" t="s">
        <v>0</v>
      </c>
      <c r="B3" s="21"/>
      <c r="C3" s="36" t="s">
        <v>1</v>
      </c>
      <c r="D3" s="22"/>
      <c r="E3" s="36" t="s">
        <v>30</v>
      </c>
      <c r="F3" s="63" t="s">
        <v>31</v>
      </c>
      <c r="G3" s="64" t="s">
        <v>49</v>
      </c>
      <c r="H3" s="86" t="s">
        <v>72</v>
      </c>
      <c r="I3" s="88"/>
      <c r="J3" s="86" t="s">
        <v>65</v>
      </c>
      <c r="K3" s="92" t="s">
        <v>31</v>
      </c>
      <c r="L3" s="95" t="s">
        <v>71</v>
      </c>
      <c r="M3" s="140" t="s">
        <v>145</v>
      </c>
      <c r="N3" s="87" t="s">
        <v>144</v>
      </c>
      <c r="O3" s="94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5:15" ht="0" customHeight="1" hidden="1" thickBot="1">
      <c r="E4" s="41"/>
      <c r="F4" s="6"/>
      <c r="G4" s="42"/>
      <c r="H4" s="85"/>
      <c r="I4" s="89"/>
      <c r="J4" s="38"/>
      <c r="K4" s="91"/>
      <c r="L4" s="96"/>
      <c r="M4" s="38"/>
      <c r="N4" s="32"/>
      <c r="O4" s="6"/>
    </row>
    <row r="5" spans="1:15" ht="12.75">
      <c r="A5" s="53" t="s">
        <v>2</v>
      </c>
      <c r="B5" s="31">
        <v>1</v>
      </c>
      <c r="C5" s="57" t="s">
        <v>3</v>
      </c>
      <c r="D5" s="37">
        <v>5</v>
      </c>
      <c r="E5" s="53" t="s">
        <v>4</v>
      </c>
      <c r="F5" s="1">
        <v>0</v>
      </c>
      <c r="G5" s="31">
        <v>0</v>
      </c>
      <c r="H5" s="58" t="s">
        <v>60</v>
      </c>
      <c r="I5" s="89">
        <v>4</v>
      </c>
      <c r="J5" s="58" t="s">
        <v>66</v>
      </c>
      <c r="K5" s="91">
        <v>0.5</v>
      </c>
      <c r="L5" s="96">
        <v>0</v>
      </c>
      <c r="M5" s="58">
        <f>$B$12*I5</f>
        <v>40</v>
      </c>
      <c r="N5" s="32">
        <v>2.3</v>
      </c>
      <c r="O5" s="6"/>
    </row>
    <row r="6" spans="1:15" ht="12.75">
      <c r="A6" s="54" t="s">
        <v>5</v>
      </c>
      <c r="B6" s="32">
        <v>6</v>
      </c>
      <c r="C6" s="58" t="s">
        <v>6</v>
      </c>
      <c r="D6" s="39">
        <f>RADIANS(D5)</f>
        <v>0.08726646259971647</v>
      </c>
      <c r="E6" s="55" t="s">
        <v>42</v>
      </c>
      <c r="F6" s="148">
        <f>B8</f>
        <v>-4</v>
      </c>
      <c r="G6" s="149">
        <f>B9</f>
        <v>1</v>
      </c>
      <c r="H6" s="58" t="s">
        <v>61</v>
      </c>
      <c r="I6" s="89">
        <v>3</v>
      </c>
      <c r="J6" s="58" t="s">
        <v>67</v>
      </c>
      <c r="K6" s="91">
        <v>-1.06</v>
      </c>
      <c r="L6" s="96">
        <f>3*SIN(B40)+B9</f>
        <v>0.46080220856648124</v>
      </c>
      <c r="M6" s="58">
        <f>$B$12*I6</f>
        <v>30</v>
      </c>
      <c r="N6" s="32">
        <v>1.2</v>
      </c>
      <c r="O6" s="6"/>
    </row>
    <row r="7" spans="1:15" ht="12.75">
      <c r="A7" s="55" t="s">
        <v>7</v>
      </c>
      <c r="B7" s="32">
        <v>2</v>
      </c>
      <c r="C7" s="58" t="s">
        <v>8</v>
      </c>
      <c r="D7" s="39">
        <v>15</v>
      </c>
      <c r="E7" s="61" t="s">
        <v>41</v>
      </c>
      <c r="F7" s="2">
        <f>$F$6+$B$39*COS($B$40)</f>
        <v>0.9961946980917453</v>
      </c>
      <c r="G7" s="32">
        <f>$G$6+$B$39*SIN($B$40)</f>
        <v>0.08715574274765814</v>
      </c>
      <c r="H7" s="58" t="s">
        <v>62</v>
      </c>
      <c r="I7" s="89">
        <v>0.1</v>
      </c>
      <c r="J7" s="58" t="s">
        <v>68</v>
      </c>
      <c r="K7" s="127">
        <f>F8+COS(B41)</f>
        <v>1.4975279934078218</v>
      </c>
      <c r="L7" s="96">
        <f>G8+SIN(B41)</f>
        <v>-0.992816311113994</v>
      </c>
      <c r="M7" s="58">
        <f>$B$12*I7</f>
        <v>1</v>
      </c>
      <c r="N7" s="32">
        <v>1.4</v>
      </c>
      <c r="O7" s="6"/>
    </row>
    <row r="8" spans="1:15" ht="12.75">
      <c r="A8" s="55" t="s">
        <v>9</v>
      </c>
      <c r="B8" s="32">
        <v>-4</v>
      </c>
      <c r="C8" s="58" t="s">
        <v>10</v>
      </c>
      <c r="D8" s="39">
        <f>RADIANS(D7)</f>
        <v>0.2617993877991494</v>
      </c>
      <c r="E8" s="55" t="s">
        <v>43</v>
      </c>
      <c r="F8" s="2">
        <f>$F$6+$B$6*COS($B$40)</f>
        <v>1.9022930261765945</v>
      </c>
      <c r="G8" s="32">
        <f>$G$6+$B$6*SIN($B$40)</f>
        <v>-0.07839558286703752</v>
      </c>
      <c r="H8" s="58" t="s">
        <v>63</v>
      </c>
      <c r="I8" s="89">
        <v>2</v>
      </c>
      <c r="J8" s="58" t="s">
        <v>69</v>
      </c>
      <c r="K8" s="91">
        <v>1.2</v>
      </c>
      <c r="L8" s="96">
        <v>0</v>
      </c>
      <c r="M8" s="58">
        <f>$B$12*I8</f>
        <v>20</v>
      </c>
      <c r="N8" s="32">
        <v>2.2</v>
      </c>
      <c r="O8" s="6"/>
    </row>
    <row r="9" spans="1:15" ht="13.5" thickBot="1">
      <c r="A9" s="55" t="s">
        <v>11</v>
      </c>
      <c r="B9" s="33">
        <v>1</v>
      </c>
      <c r="C9" s="58" t="s">
        <v>12</v>
      </c>
      <c r="D9" s="32">
        <v>1</v>
      </c>
      <c r="E9" s="55" t="s">
        <v>41</v>
      </c>
      <c r="F9" s="148">
        <f>B5*COS(B19)</f>
        <v>0.9961946980917455</v>
      </c>
      <c r="G9" s="32">
        <f>B5*SIN(B19)</f>
        <v>0.08715574274765817</v>
      </c>
      <c r="H9" s="60" t="s">
        <v>64</v>
      </c>
      <c r="I9" s="90">
        <v>1</v>
      </c>
      <c r="J9" s="60" t="s">
        <v>70</v>
      </c>
      <c r="K9" s="93">
        <v>4.2</v>
      </c>
      <c r="L9" s="97">
        <v>1.17</v>
      </c>
      <c r="M9" s="58">
        <f>$B$12*I9</f>
        <v>10</v>
      </c>
      <c r="N9" s="46">
        <v>1.5</v>
      </c>
      <c r="O9" s="6"/>
    </row>
    <row r="10" spans="1:15" ht="12.75" customHeight="1" thickBot="1">
      <c r="A10" s="55" t="s">
        <v>28</v>
      </c>
      <c r="B10" s="34">
        <v>3</v>
      </c>
      <c r="C10" s="59" t="s">
        <v>13</v>
      </c>
      <c r="D10" s="40">
        <v>0</v>
      </c>
      <c r="E10" s="62" t="s">
        <v>29</v>
      </c>
      <c r="F10" s="43">
        <f>$F$8+$B$7*COS(B41)</f>
        <v>1.0927629606390492</v>
      </c>
      <c r="G10" s="44">
        <f>$G$8+$B$7*SIN(B41)</f>
        <v>-1.9072370393609506</v>
      </c>
      <c r="H10" s="84"/>
      <c r="I10" s="8"/>
      <c r="J10" s="8"/>
      <c r="K10" s="8"/>
      <c r="L10" s="6"/>
      <c r="M10" s="8"/>
      <c r="N10" s="6"/>
      <c r="O10" s="6"/>
    </row>
    <row r="11" spans="1:13" ht="13.5" customHeight="1">
      <c r="A11" s="55" t="s">
        <v>44</v>
      </c>
      <c r="B11" s="34"/>
      <c r="C11" s="58" t="s">
        <v>14</v>
      </c>
      <c r="D11" s="32">
        <v>0.01</v>
      </c>
      <c r="E11" s="15" t="s">
        <v>137</v>
      </c>
      <c r="F11" s="6">
        <f>TAN(D12)</f>
        <v>0.9999999999999999</v>
      </c>
      <c r="G11" s="129"/>
      <c r="M11" s="13"/>
    </row>
    <row r="12" spans="1:7" ht="13.5" customHeight="1">
      <c r="A12" s="55" t="s">
        <v>59</v>
      </c>
      <c r="B12" s="34">
        <v>10</v>
      </c>
      <c r="C12" s="58" t="s">
        <v>33</v>
      </c>
      <c r="D12" s="32">
        <f>RADIANS(D13)</f>
        <v>0.7853981633974483</v>
      </c>
      <c r="E12" s="5" t="s">
        <v>132</v>
      </c>
      <c r="F12" s="5">
        <v>0.1</v>
      </c>
      <c r="G12" s="6"/>
    </row>
    <row r="13" spans="1:15" ht="13.5" customHeight="1" thickBot="1">
      <c r="A13" s="56"/>
      <c r="B13" s="35"/>
      <c r="C13" s="60" t="s">
        <v>34</v>
      </c>
      <c r="D13" s="46">
        <v>45</v>
      </c>
      <c r="E13" s="144" t="s">
        <v>133</v>
      </c>
      <c r="F13" s="6">
        <v>0.2</v>
      </c>
      <c r="G13" s="6"/>
      <c r="K13" s="19"/>
      <c r="O13" s="6"/>
    </row>
    <row r="14" spans="1:7" ht="13.5" customHeight="1" thickBot="1">
      <c r="A14" s="16"/>
      <c r="B14" s="6"/>
      <c r="C14" s="6"/>
      <c r="D14" s="6"/>
      <c r="E14" s="15"/>
      <c r="F14" s="6"/>
      <c r="G14" s="6"/>
    </row>
    <row r="15" spans="1:26" s="141" customFormat="1" ht="15" customHeight="1" thickBot="1">
      <c r="A15" s="28"/>
      <c r="B15" s="29"/>
      <c r="C15" s="29"/>
      <c r="D15" s="29"/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5" ht="13.5" customHeight="1" thickBot="1">
      <c r="A16" s="105" t="s">
        <v>15</v>
      </c>
      <c r="E16" s="15"/>
    </row>
    <row r="17" spans="1:5" ht="13.5" thickBot="1">
      <c r="A17"/>
      <c r="B17" s="12"/>
      <c r="C17" s="13"/>
      <c r="E17" s="14"/>
    </row>
    <row r="18" spans="1:26" ht="12.75">
      <c r="A18" s="47" t="s">
        <v>16</v>
      </c>
      <c r="B18" s="68">
        <f>D5</f>
        <v>5</v>
      </c>
      <c r="C18" s="11">
        <f>B18+$D$7</f>
        <v>20</v>
      </c>
      <c r="D18" s="11">
        <f aca="true" t="shared" si="0" ref="D18:Z18">C18+$D$7</f>
        <v>35</v>
      </c>
      <c r="E18" s="11">
        <f t="shared" si="0"/>
        <v>50</v>
      </c>
      <c r="F18" s="11">
        <f t="shared" si="0"/>
        <v>65</v>
      </c>
      <c r="G18" s="11">
        <f t="shared" si="0"/>
        <v>80</v>
      </c>
      <c r="H18" s="11">
        <f t="shared" si="0"/>
        <v>95</v>
      </c>
      <c r="I18" s="11">
        <f t="shared" si="0"/>
        <v>110</v>
      </c>
      <c r="J18" s="11">
        <f t="shared" si="0"/>
        <v>125</v>
      </c>
      <c r="K18" s="11">
        <f t="shared" si="0"/>
        <v>140</v>
      </c>
      <c r="L18" s="11">
        <f t="shared" si="0"/>
        <v>155</v>
      </c>
      <c r="M18" s="11">
        <f t="shared" si="0"/>
        <v>170</v>
      </c>
      <c r="N18" s="11">
        <f t="shared" si="0"/>
        <v>185</v>
      </c>
      <c r="O18" s="11">
        <f t="shared" si="0"/>
        <v>200</v>
      </c>
      <c r="P18" s="11">
        <f t="shared" si="0"/>
        <v>215</v>
      </c>
      <c r="Q18" s="11">
        <f t="shared" si="0"/>
        <v>230</v>
      </c>
      <c r="R18" s="11">
        <f t="shared" si="0"/>
        <v>245</v>
      </c>
      <c r="S18" s="11">
        <f t="shared" si="0"/>
        <v>260</v>
      </c>
      <c r="T18" s="11">
        <f t="shared" si="0"/>
        <v>275</v>
      </c>
      <c r="U18" s="11">
        <f t="shared" si="0"/>
        <v>290</v>
      </c>
      <c r="V18" s="11">
        <f t="shared" si="0"/>
        <v>305</v>
      </c>
      <c r="W18" s="11">
        <f t="shared" si="0"/>
        <v>320</v>
      </c>
      <c r="X18" s="11">
        <f t="shared" si="0"/>
        <v>335</v>
      </c>
      <c r="Y18" s="11">
        <f t="shared" si="0"/>
        <v>350</v>
      </c>
      <c r="Z18" s="136">
        <f t="shared" si="0"/>
        <v>365</v>
      </c>
    </row>
    <row r="19" spans="1:26" ht="13.5" thickBot="1">
      <c r="A19" s="48" t="s">
        <v>17</v>
      </c>
      <c r="B19" s="69">
        <f aca="true" t="shared" si="1" ref="B19:Z19">RADIANS(B18)</f>
        <v>0.08726646259971647</v>
      </c>
      <c r="C19" s="4">
        <f t="shared" si="1"/>
        <v>0.3490658503988659</v>
      </c>
      <c r="D19" s="4">
        <f t="shared" si="1"/>
        <v>0.6108652381980153</v>
      </c>
      <c r="E19" s="4">
        <f t="shared" si="1"/>
        <v>0.8726646259971648</v>
      </c>
      <c r="F19" s="4">
        <f t="shared" si="1"/>
        <v>1.1344640137963142</v>
      </c>
      <c r="G19" s="4">
        <f t="shared" si="1"/>
        <v>1.3962634015954636</v>
      </c>
      <c r="H19" s="4">
        <f t="shared" si="1"/>
        <v>1.6580627893946132</v>
      </c>
      <c r="I19" s="4">
        <f t="shared" si="1"/>
        <v>1.9198621771937625</v>
      </c>
      <c r="J19" s="4">
        <f t="shared" si="1"/>
        <v>2.181661564992912</v>
      </c>
      <c r="K19" s="4">
        <f t="shared" si="1"/>
        <v>2.443460952792061</v>
      </c>
      <c r="L19" s="4">
        <f t="shared" si="1"/>
        <v>2.705260340591211</v>
      </c>
      <c r="M19" s="4">
        <f t="shared" si="1"/>
        <v>2.9670597283903604</v>
      </c>
      <c r="N19" s="4">
        <f t="shared" si="1"/>
        <v>3.2288591161895095</v>
      </c>
      <c r="O19" s="4">
        <f t="shared" si="1"/>
        <v>3.490658503988659</v>
      </c>
      <c r="P19" s="4">
        <f t="shared" si="1"/>
        <v>3.7524578917878086</v>
      </c>
      <c r="Q19" s="4">
        <f t="shared" si="1"/>
        <v>4.014257279586958</v>
      </c>
      <c r="R19" s="4">
        <f t="shared" si="1"/>
        <v>4.276056667386108</v>
      </c>
      <c r="S19" s="4">
        <f t="shared" si="1"/>
        <v>4.537856055185257</v>
      </c>
      <c r="T19" s="4">
        <f t="shared" si="1"/>
        <v>4.799655442984406</v>
      </c>
      <c r="U19" s="4">
        <f t="shared" si="1"/>
        <v>5.061454830783556</v>
      </c>
      <c r="V19" s="4">
        <f t="shared" si="1"/>
        <v>5.323254218582705</v>
      </c>
      <c r="W19" s="4">
        <f t="shared" si="1"/>
        <v>5.585053606381854</v>
      </c>
      <c r="X19" s="4">
        <f t="shared" si="1"/>
        <v>5.846852994181004</v>
      </c>
      <c r="Y19" s="4">
        <f t="shared" si="1"/>
        <v>6.1086523819801535</v>
      </c>
      <c r="Z19" s="137">
        <f t="shared" si="1"/>
        <v>6.370451769779303</v>
      </c>
    </row>
    <row r="20" spans="1:26" ht="12" customHeight="1" thickBot="1">
      <c r="A20" s="49" t="s">
        <v>8</v>
      </c>
      <c r="B20" s="69">
        <f>B18-$B$18</f>
        <v>0</v>
      </c>
      <c r="C20" s="4">
        <f>C18-$B$18</f>
        <v>15</v>
      </c>
      <c r="D20" s="4">
        <f aca="true" t="shared" si="2" ref="D20:Z20">D18-$B$18</f>
        <v>30</v>
      </c>
      <c r="E20" s="4">
        <f t="shared" si="2"/>
        <v>45</v>
      </c>
      <c r="F20" s="4">
        <f t="shared" si="2"/>
        <v>60</v>
      </c>
      <c r="G20" s="4">
        <f t="shared" si="2"/>
        <v>75</v>
      </c>
      <c r="H20" s="4">
        <f t="shared" si="2"/>
        <v>90</v>
      </c>
      <c r="I20" s="4">
        <f t="shared" si="2"/>
        <v>105</v>
      </c>
      <c r="J20" s="4">
        <f t="shared" si="2"/>
        <v>120</v>
      </c>
      <c r="K20" s="4">
        <f t="shared" si="2"/>
        <v>135</v>
      </c>
      <c r="L20" s="4">
        <f t="shared" si="2"/>
        <v>150</v>
      </c>
      <c r="M20" s="4">
        <f t="shared" si="2"/>
        <v>165</v>
      </c>
      <c r="N20" s="4">
        <f t="shared" si="2"/>
        <v>180</v>
      </c>
      <c r="O20" s="4">
        <f t="shared" si="2"/>
        <v>195</v>
      </c>
      <c r="P20" s="4">
        <f t="shared" si="2"/>
        <v>210</v>
      </c>
      <c r="Q20" s="4">
        <f t="shared" si="2"/>
        <v>225</v>
      </c>
      <c r="R20" s="4">
        <f t="shared" si="2"/>
        <v>240</v>
      </c>
      <c r="S20" s="4">
        <f t="shared" si="2"/>
        <v>255</v>
      </c>
      <c r="T20" s="4">
        <f t="shared" si="2"/>
        <v>270</v>
      </c>
      <c r="U20" s="4">
        <f t="shared" si="2"/>
        <v>285</v>
      </c>
      <c r="V20" s="4">
        <f t="shared" si="2"/>
        <v>300</v>
      </c>
      <c r="W20" s="4">
        <f t="shared" si="2"/>
        <v>315</v>
      </c>
      <c r="X20" s="4">
        <f t="shared" si="2"/>
        <v>330</v>
      </c>
      <c r="Y20" s="4">
        <f t="shared" si="2"/>
        <v>345</v>
      </c>
      <c r="Z20" s="137">
        <f t="shared" si="2"/>
        <v>360</v>
      </c>
    </row>
    <row r="21" spans="1:26" ht="12.75" customHeight="1">
      <c r="A21" s="24" t="s">
        <v>10</v>
      </c>
      <c r="B21" s="69">
        <f>B19-$B$19</f>
        <v>0</v>
      </c>
      <c r="C21" s="4">
        <f>C19-$B$19</f>
        <v>0.2617993877991494</v>
      </c>
      <c r="D21" s="4">
        <f aca="true" t="shared" si="3" ref="D21:Z21">D19-$B$19</f>
        <v>0.5235987755982988</v>
      </c>
      <c r="E21" s="4">
        <f t="shared" si="3"/>
        <v>0.7853981633974483</v>
      </c>
      <c r="F21" s="4">
        <f t="shared" si="3"/>
        <v>1.0471975511965979</v>
      </c>
      <c r="G21" s="4">
        <f t="shared" si="3"/>
        <v>1.3089969389957472</v>
      </c>
      <c r="H21" s="4">
        <f t="shared" si="3"/>
        <v>1.5707963267948968</v>
      </c>
      <c r="I21" s="4">
        <f t="shared" si="3"/>
        <v>1.8325957145940461</v>
      </c>
      <c r="J21" s="4">
        <f t="shared" si="3"/>
        <v>2.0943951023931957</v>
      </c>
      <c r="K21" s="4">
        <f t="shared" si="3"/>
        <v>2.356194490192345</v>
      </c>
      <c r="L21" s="4">
        <f t="shared" si="3"/>
        <v>2.6179938779914944</v>
      </c>
      <c r="M21" s="4">
        <f t="shared" si="3"/>
        <v>2.879793265790644</v>
      </c>
      <c r="N21" s="4">
        <f t="shared" si="3"/>
        <v>3.141592653589793</v>
      </c>
      <c r="O21" s="4">
        <f t="shared" si="3"/>
        <v>3.4033920413889427</v>
      </c>
      <c r="P21" s="4">
        <f t="shared" si="3"/>
        <v>3.6651914291880923</v>
      </c>
      <c r="Q21" s="4">
        <f t="shared" si="3"/>
        <v>3.9269908169872414</v>
      </c>
      <c r="R21" s="4">
        <f t="shared" si="3"/>
        <v>4.188790204786391</v>
      </c>
      <c r="S21" s="4">
        <f t="shared" si="3"/>
        <v>4.4505895925855405</v>
      </c>
      <c r="T21" s="4">
        <f t="shared" si="3"/>
        <v>4.71238898038469</v>
      </c>
      <c r="U21" s="4">
        <f t="shared" si="3"/>
        <v>4.97418836818384</v>
      </c>
      <c r="V21" s="4">
        <f t="shared" si="3"/>
        <v>5.235987755982989</v>
      </c>
      <c r="W21" s="4">
        <f t="shared" si="3"/>
        <v>5.497787143782138</v>
      </c>
      <c r="X21" s="4">
        <f t="shared" si="3"/>
        <v>5.759586531581288</v>
      </c>
      <c r="Y21" s="4">
        <f t="shared" si="3"/>
        <v>6.021385919380437</v>
      </c>
      <c r="Z21" s="137">
        <f t="shared" si="3"/>
        <v>6.283185307179586</v>
      </c>
    </row>
    <row r="22" spans="1:26" ht="13.5" customHeight="1">
      <c r="A22" s="50" t="s">
        <v>45</v>
      </c>
      <c r="B22" s="69">
        <f>D10</f>
        <v>0</v>
      </c>
      <c r="C22" s="4">
        <f>B22+$D$11</f>
        <v>0.01</v>
      </c>
      <c r="D22" s="4">
        <f aca="true" t="shared" si="4" ref="D22:Z22">C22+$D$11</f>
        <v>0.02</v>
      </c>
      <c r="E22" s="4">
        <f t="shared" si="4"/>
        <v>0.03</v>
      </c>
      <c r="F22" s="4">
        <f t="shared" si="4"/>
        <v>0.04</v>
      </c>
      <c r="G22" s="4">
        <f t="shared" si="4"/>
        <v>0.05</v>
      </c>
      <c r="H22" s="4">
        <f t="shared" si="4"/>
        <v>0.060000000000000005</v>
      </c>
      <c r="I22" s="4">
        <f t="shared" si="4"/>
        <v>0.07</v>
      </c>
      <c r="J22" s="4">
        <f t="shared" si="4"/>
        <v>0.08</v>
      </c>
      <c r="K22" s="4">
        <f t="shared" si="4"/>
        <v>0.09</v>
      </c>
      <c r="L22" s="4">
        <f t="shared" si="4"/>
        <v>0.09999999999999999</v>
      </c>
      <c r="M22" s="4">
        <f t="shared" si="4"/>
        <v>0.10999999999999999</v>
      </c>
      <c r="N22" s="4">
        <f t="shared" si="4"/>
        <v>0.11999999999999998</v>
      </c>
      <c r="O22" s="4">
        <f t="shared" si="4"/>
        <v>0.12999999999999998</v>
      </c>
      <c r="P22" s="4">
        <f t="shared" si="4"/>
        <v>0.13999999999999999</v>
      </c>
      <c r="Q22" s="4">
        <f t="shared" si="4"/>
        <v>0.15</v>
      </c>
      <c r="R22" s="4">
        <f t="shared" si="4"/>
        <v>0.16</v>
      </c>
      <c r="S22" s="4">
        <f t="shared" si="4"/>
        <v>0.17</v>
      </c>
      <c r="T22" s="4">
        <f t="shared" si="4"/>
        <v>0.18000000000000002</v>
      </c>
      <c r="U22" s="4">
        <f t="shared" si="4"/>
        <v>0.19000000000000003</v>
      </c>
      <c r="V22" s="4">
        <f t="shared" si="4"/>
        <v>0.20000000000000004</v>
      </c>
      <c r="W22" s="4">
        <f t="shared" si="4"/>
        <v>0.21000000000000005</v>
      </c>
      <c r="X22" s="4">
        <f t="shared" si="4"/>
        <v>0.22000000000000006</v>
      </c>
      <c r="Y22" s="4">
        <f t="shared" si="4"/>
        <v>0.23000000000000007</v>
      </c>
      <c r="Z22" s="137">
        <f t="shared" si="4"/>
        <v>0.24000000000000007</v>
      </c>
    </row>
    <row r="23" spans="1:26" ht="13.5" customHeight="1">
      <c r="A23" s="50" t="s">
        <v>18</v>
      </c>
      <c r="B23" s="69">
        <v>0</v>
      </c>
      <c r="C23" s="4">
        <f>(C19-B19)/B24</f>
        <v>0.2617993877991494</v>
      </c>
      <c r="D23" s="4">
        <f aca="true" t="shared" si="5" ref="D23:Z23">(D21-C21)/C24</f>
        <v>0.2617993877991494</v>
      </c>
      <c r="E23" s="4">
        <f t="shared" si="5"/>
        <v>0.2611157882640273</v>
      </c>
      <c r="F23" s="4">
        <f t="shared" si="5"/>
        <v>0.259759243471668</v>
      </c>
      <c r="G23" s="4">
        <f t="shared" si="5"/>
        <v>0.2577558543602266</v>
      </c>
      <c r="H23" s="4">
        <f t="shared" si="5"/>
        <v>0.2551457417899585</v>
      </c>
      <c r="I23" s="4">
        <f t="shared" si="5"/>
        <v>0.25198080025875647</v>
      </c>
      <c r="J23" s="4">
        <f t="shared" si="5"/>
        <v>0.2483218763295886</v>
      </c>
      <c r="K23" s="4">
        <f t="shared" si="5"/>
        <v>0.24423566403090513</v>
      </c>
      <c r="L23" s="4">
        <f t="shared" si="5"/>
        <v>0.2397916092376973</v>
      </c>
      <c r="M23" s="4">
        <f t="shared" si="5"/>
        <v>0.23505907281558386</v>
      </c>
      <c r="N23" s="4">
        <f t="shared" si="5"/>
        <v>0.2301049325033255</v>
      </c>
      <c r="O23" s="4">
        <f t="shared" si="5"/>
        <v>0.22499172346423466</v>
      </c>
      <c r="P23" s="4">
        <f t="shared" si="5"/>
        <v>0.21977634256783907</v>
      </c>
      <c r="Q23" s="4">
        <f t="shared" si="5"/>
        <v>0.21450928215860082</v>
      </c>
      <c r="R23" s="4">
        <f t="shared" si="5"/>
        <v>0.2092343198368521</v>
      </c>
      <c r="S23" s="4">
        <f t="shared" si="5"/>
        <v>0.20398857116353333</v>
      </c>
      <c r="T23" s="4">
        <f t="shared" si="5"/>
        <v>0.198802808588727</v>
      </c>
      <c r="U23" s="4">
        <f t="shared" si="5"/>
        <v>0.1937019573773047</v>
      </c>
      <c r="V23" s="4">
        <f t="shared" si="5"/>
        <v>0.18870569305782617</v>
      </c>
      <c r="W23" s="4">
        <f t="shared" si="5"/>
        <v>0.18382908106411305</v>
      </c>
      <c r="X23" s="4">
        <f t="shared" si="5"/>
        <v>0.1790832150774202</v>
      </c>
      <c r="Y23" s="4">
        <f t="shared" si="5"/>
        <v>0.17447582453642682</v>
      </c>
      <c r="Z23" s="137">
        <f t="shared" si="5"/>
        <v>0.170011833165467</v>
      </c>
    </row>
    <row r="24" spans="1:26" ht="13.5" customHeight="1">
      <c r="A24" s="50" t="s">
        <v>19</v>
      </c>
      <c r="B24" s="69">
        <f>D9</f>
        <v>1</v>
      </c>
      <c r="C24" s="4">
        <f>B24+B22*B23</f>
        <v>1</v>
      </c>
      <c r="D24" s="4">
        <f aca="true" t="shared" si="6" ref="D24:Z24">C24+C22*C23</f>
        <v>1.0026179938779916</v>
      </c>
      <c r="E24" s="4">
        <f t="shared" si="6"/>
        <v>1.0078539816339744</v>
      </c>
      <c r="F24" s="4">
        <f t="shared" si="6"/>
        <v>1.0156874552818953</v>
      </c>
      <c r="G24" s="4">
        <f t="shared" si="6"/>
        <v>1.026077825020762</v>
      </c>
      <c r="H24" s="4">
        <f t="shared" si="6"/>
        <v>1.0389656177387734</v>
      </c>
      <c r="I24" s="4">
        <f t="shared" si="6"/>
        <v>1.054274362246171</v>
      </c>
      <c r="J24" s="4">
        <f t="shared" si="6"/>
        <v>1.071913018264284</v>
      </c>
      <c r="K24" s="4">
        <f t="shared" si="6"/>
        <v>1.091778768370651</v>
      </c>
      <c r="L24" s="4">
        <f t="shared" si="6"/>
        <v>1.1137599781334324</v>
      </c>
      <c r="M24" s="4">
        <f t="shared" si="6"/>
        <v>1.137739139057202</v>
      </c>
      <c r="N24" s="4">
        <f t="shared" si="6"/>
        <v>1.1635956370669163</v>
      </c>
      <c r="O24" s="4">
        <f t="shared" si="6"/>
        <v>1.1912082289673154</v>
      </c>
      <c r="P24" s="4">
        <f t="shared" si="6"/>
        <v>1.2204571530176658</v>
      </c>
      <c r="Q24" s="4">
        <f t="shared" si="6"/>
        <v>1.2512258409771633</v>
      </c>
      <c r="R24" s="4">
        <f t="shared" si="6"/>
        <v>1.2834022333009534</v>
      </c>
      <c r="S24" s="4">
        <f t="shared" si="6"/>
        <v>1.3168797244748498</v>
      </c>
      <c r="T24" s="4">
        <f t="shared" si="6"/>
        <v>1.3515577815726505</v>
      </c>
      <c r="U24" s="4">
        <f t="shared" si="6"/>
        <v>1.3873422871186214</v>
      </c>
      <c r="V24" s="4">
        <f t="shared" si="6"/>
        <v>1.4241456590203092</v>
      </c>
      <c r="W24" s="4">
        <f t="shared" si="6"/>
        <v>1.4618867976318743</v>
      </c>
      <c r="X24" s="4">
        <f t="shared" si="6"/>
        <v>1.500490904655338</v>
      </c>
      <c r="Y24" s="4">
        <f t="shared" si="6"/>
        <v>1.5398892119723706</v>
      </c>
      <c r="Z24" s="137">
        <f t="shared" si="6"/>
        <v>1.5800186516157488</v>
      </c>
    </row>
    <row r="25" spans="1:26" ht="13.5" customHeight="1">
      <c r="A25" s="50" t="s">
        <v>20</v>
      </c>
      <c r="B25" s="69">
        <f>B19</f>
        <v>0.08726646259971647</v>
      </c>
      <c r="C25" s="4">
        <f>B25+B24*C23+0.5*B22*(C23^2)</f>
        <v>0.3490658503988659</v>
      </c>
      <c r="D25" s="4">
        <f>C25+C24*D23+0.5*C22*(D23^2)</f>
        <v>0.6112079327952753</v>
      </c>
      <c r="E25" s="4">
        <f>D25+D24*E23</f>
        <v>0.8730073205944248</v>
      </c>
      <c r="F25" s="4">
        <f aca="true" t="shared" si="7" ref="F25:Z25">E25+E24*F23</f>
        <v>1.1348067083935742</v>
      </c>
      <c r="G25" s="4">
        <f t="shared" si="7"/>
        <v>1.3966060961927236</v>
      </c>
      <c r="H25" s="4">
        <f t="shared" si="7"/>
        <v>1.6584054839918732</v>
      </c>
      <c r="I25" s="4">
        <f t="shared" si="7"/>
        <v>1.9202048717910225</v>
      </c>
      <c r="J25" s="4">
        <f t="shared" si="7"/>
        <v>2.182004259590172</v>
      </c>
      <c r="K25" s="4">
        <f t="shared" si="7"/>
        <v>2.443803647389321</v>
      </c>
      <c r="L25" s="4">
        <f t="shared" si="7"/>
        <v>2.705603035188471</v>
      </c>
      <c r="M25" s="4">
        <f t="shared" si="7"/>
        <v>2.9674024229876204</v>
      </c>
      <c r="N25" s="4">
        <f t="shared" si="7"/>
        <v>3.2292018107867695</v>
      </c>
      <c r="O25" s="4">
        <f t="shared" si="7"/>
        <v>3.491001198585919</v>
      </c>
      <c r="P25" s="4">
        <f t="shared" si="7"/>
        <v>3.7528005863850686</v>
      </c>
      <c r="Q25" s="4">
        <f t="shared" si="7"/>
        <v>4.014599974184218</v>
      </c>
      <c r="R25" s="4">
        <f t="shared" si="7"/>
        <v>4.276399361983368</v>
      </c>
      <c r="S25" s="4">
        <f t="shared" si="7"/>
        <v>4.538198749782517</v>
      </c>
      <c r="T25" s="4">
        <f t="shared" si="7"/>
        <v>4.7999981375816665</v>
      </c>
      <c r="U25" s="4">
        <f t="shared" si="7"/>
        <v>5.0617975253808165</v>
      </c>
      <c r="V25" s="4">
        <f t="shared" si="7"/>
        <v>5.323596913179966</v>
      </c>
      <c r="W25" s="4">
        <f t="shared" si="7"/>
        <v>5.585396300979115</v>
      </c>
      <c r="X25" s="4">
        <f t="shared" si="7"/>
        <v>5.847195688778265</v>
      </c>
      <c r="Y25" s="4">
        <f t="shared" si="7"/>
        <v>6.108995076577414</v>
      </c>
      <c r="Z25" s="137">
        <f t="shared" si="7"/>
        <v>6.370794464376563</v>
      </c>
    </row>
    <row r="26" spans="1:26" ht="12.75" customHeight="1">
      <c r="A26" s="50" t="s">
        <v>21</v>
      </c>
      <c r="B26" s="69">
        <f>B25-B19</f>
        <v>0</v>
      </c>
      <c r="C26" s="4">
        <f>C25-C19</f>
        <v>0</v>
      </c>
      <c r="D26" s="4">
        <f aca="true" t="shared" si="8" ref="D26:Z26">D25-D19</f>
        <v>0.00034269459725999596</v>
      </c>
      <c r="E26" s="4">
        <f t="shared" si="8"/>
        <v>0.00034269459725999596</v>
      </c>
      <c r="F26" s="4">
        <f t="shared" si="8"/>
        <v>0.00034269459725999596</v>
      </c>
      <c r="G26" s="4">
        <f t="shared" si="8"/>
        <v>0.00034269459725999596</v>
      </c>
      <c r="H26" s="4">
        <f t="shared" si="8"/>
        <v>0.00034269459725999596</v>
      </c>
      <c r="I26" s="4">
        <f t="shared" si="8"/>
        <v>0.00034269459725999596</v>
      </c>
      <c r="J26" s="4">
        <f t="shared" si="8"/>
        <v>0.00034269459725999596</v>
      </c>
      <c r="K26" s="4">
        <f t="shared" si="8"/>
        <v>0.00034269459725999596</v>
      </c>
      <c r="L26" s="4">
        <f t="shared" si="8"/>
        <v>0.00034269459725999596</v>
      </c>
      <c r="M26" s="4">
        <f t="shared" si="8"/>
        <v>0.00034269459725999596</v>
      </c>
      <c r="N26" s="4">
        <f t="shared" si="8"/>
        <v>0.00034269459725999596</v>
      </c>
      <c r="O26" s="4">
        <f t="shared" si="8"/>
        <v>0.00034269459725999596</v>
      </c>
      <c r="P26" s="4">
        <f t="shared" si="8"/>
        <v>0.00034269459725999596</v>
      </c>
      <c r="Q26" s="4">
        <f t="shared" si="8"/>
        <v>0.00034269459726044005</v>
      </c>
      <c r="R26" s="4">
        <f t="shared" si="8"/>
        <v>0.00034269459726044005</v>
      </c>
      <c r="S26" s="4">
        <f t="shared" si="8"/>
        <v>0.00034269459726044005</v>
      </c>
      <c r="T26" s="4">
        <f t="shared" si="8"/>
        <v>0.00034269459726044005</v>
      </c>
      <c r="U26" s="4">
        <f t="shared" si="8"/>
        <v>0.00034269459726044005</v>
      </c>
      <c r="V26" s="4">
        <f t="shared" si="8"/>
        <v>0.00034269459726044005</v>
      </c>
      <c r="W26" s="4">
        <f t="shared" si="8"/>
        <v>0.00034269459726044005</v>
      </c>
      <c r="X26" s="4">
        <f t="shared" si="8"/>
        <v>0.00034269459726044005</v>
      </c>
      <c r="Y26" s="4">
        <f t="shared" si="8"/>
        <v>0.00034269459726044005</v>
      </c>
      <c r="Z26" s="137">
        <f t="shared" si="8"/>
        <v>0.00034269459726044005</v>
      </c>
    </row>
    <row r="27" spans="1:26" ht="12.75" customHeight="1" thickBot="1">
      <c r="A27" s="51" t="s">
        <v>22</v>
      </c>
      <c r="B27" s="69">
        <f>SIN(B21)</f>
        <v>0</v>
      </c>
      <c r="C27" s="4">
        <f aca="true" t="shared" si="9" ref="C27:R27">SIN(C21)</f>
        <v>0.25881904510252074</v>
      </c>
      <c r="D27" s="4">
        <f t="shared" si="9"/>
        <v>0.49999999999999994</v>
      </c>
      <c r="E27" s="4">
        <f t="shared" si="9"/>
        <v>0.7071067811865475</v>
      </c>
      <c r="F27" s="4">
        <f t="shared" si="9"/>
        <v>0.8660254037844387</v>
      </c>
      <c r="G27" s="4">
        <f t="shared" si="9"/>
        <v>0.9659258262890683</v>
      </c>
      <c r="H27" s="4">
        <f t="shared" si="9"/>
        <v>1</v>
      </c>
      <c r="I27" s="4">
        <f t="shared" si="9"/>
        <v>0.9659258262890683</v>
      </c>
      <c r="J27" s="4">
        <f t="shared" si="9"/>
        <v>0.8660254037844385</v>
      </c>
      <c r="K27" s="4">
        <f t="shared" si="9"/>
        <v>0.7071067811865476</v>
      </c>
      <c r="L27" s="4">
        <f t="shared" si="9"/>
        <v>0.49999999999999994</v>
      </c>
      <c r="M27" s="4">
        <f t="shared" si="9"/>
        <v>0.2588190451025206</v>
      </c>
      <c r="N27" s="4">
        <f t="shared" si="9"/>
        <v>1.22514845490862E-16</v>
      </c>
      <c r="O27" s="4">
        <f t="shared" si="9"/>
        <v>-0.2588190451025208</v>
      </c>
      <c r="P27" s="4">
        <f t="shared" si="9"/>
        <v>-0.5000000000000001</v>
      </c>
      <c r="Q27" s="4">
        <f t="shared" si="9"/>
        <v>-0.7071067811865475</v>
      </c>
      <c r="R27" s="4">
        <f t="shared" si="9"/>
        <v>-0.8660254037844388</v>
      </c>
      <c r="S27" s="4">
        <f aca="true" t="shared" si="10" ref="S27:Z27">SIN(S21)</f>
        <v>-0.9659258262890683</v>
      </c>
      <c r="T27" s="4">
        <f t="shared" si="10"/>
        <v>-1</v>
      </c>
      <c r="U27" s="4">
        <f t="shared" si="10"/>
        <v>-0.9659258262890682</v>
      </c>
      <c r="V27" s="4">
        <f t="shared" si="10"/>
        <v>-0.8660254037844386</v>
      </c>
      <c r="W27" s="4">
        <f t="shared" si="10"/>
        <v>-0.7071067811865477</v>
      </c>
      <c r="X27" s="4">
        <f t="shared" si="10"/>
        <v>-0.49999999999999967</v>
      </c>
      <c r="Y27" s="4">
        <f t="shared" si="10"/>
        <v>-0.2588190451025207</v>
      </c>
      <c r="Z27" s="137">
        <f t="shared" si="10"/>
        <v>-2.45029690981724E-16</v>
      </c>
    </row>
    <row r="28" spans="1:26" ht="12.75" customHeight="1" thickBot="1">
      <c r="A28" s="66" t="s">
        <v>23</v>
      </c>
      <c r="B28" s="70">
        <f>COS(B21)</f>
        <v>1</v>
      </c>
      <c r="C28" s="71">
        <f aca="true" t="shared" si="11" ref="C28:R28">COS(C21)</f>
        <v>0.9659258262890683</v>
      </c>
      <c r="D28" s="71">
        <f t="shared" si="11"/>
        <v>0.8660254037844387</v>
      </c>
      <c r="E28" s="71">
        <f t="shared" si="11"/>
        <v>0.7071067811865476</v>
      </c>
      <c r="F28" s="71">
        <f t="shared" si="11"/>
        <v>0.4999999999999999</v>
      </c>
      <c r="G28" s="71">
        <f t="shared" si="11"/>
        <v>0.25881904510252074</v>
      </c>
      <c r="H28" s="71">
        <f t="shared" si="11"/>
        <v>-1.607871821796003E-16</v>
      </c>
      <c r="I28" s="71">
        <f t="shared" si="11"/>
        <v>-0.25881904510252085</v>
      </c>
      <c r="J28" s="71">
        <f t="shared" si="11"/>
        <v>-0.5000000000000002</v>
      </c>
      <c r="K28" s="71">
        <f t="shared" si="11"/>
        <v>-0.7071067811865475</v>
      </c>
      <c r="L28" s="71">
        <f t="shared" si="11"/>
        <v>-0.8660254037844387</v>
      </c>
      <c r="M28" s="71">
        <f t="shared" si="11"/>
        <v>-0.9659258262890683</v>
      </c>
      <c r="N28" s="71">
        <f t="shared" si="11"/>
        <v>-1</v>
      </c>
      <c r="O28" s="71">
        <f t="shared" si="11"/>
        <v>-0.9659258262890683</v>
      </c>
      <c r="P28" s="71">
        <f t="shared" si="11"/>
        <v>-0.8660254037844386</v>
      </c>
      <c r="Q28" s="71">
        <f t="shared" si="11"/>
        <v>-0.7071067811865477</v>
      </c>
      <c r="R28" s="71">
        <f t="shared" si="11"/>
        <v>-0.4999999999999996</v>
      </c>
      <c r="S28" s="71">
        <f aca="true" t="shared" si="12" ref="S28:Z28">COS(S21)</f>
        <v>-0.25881904510252063</v>
      </c>
      <c r="T28" s="71">
        <f t="shared" si="12"/>
        <v>-1.83772268236293E-16</v>
      </c>
      <c r="U28" s="71">
        <f t="shared" si="12"/>
        <v>0.25881904510252113</v>
      </c>
      <c r="V28" s="71">
        <f t="shared" si="12"/>
        <v>0.5000000000000001</v>
      </c>
      <c r="W28" s="71">
        <f t="shared" si="12"/>
        <v>0.7071067811865474</v>
      </c>
      <c r="X28" s="71">
        <f t="shared" si="12"/>
        <v>0.8660254037844388</v>
      </c>
      <c r="Y28" s="71">
        <f t="shared" si="12"/>
        <v>0.9659258262890683</v>
      </c>
      <c r="Z28" s="138">
        <f t="shared" si="12"/>
        <v>1</v>
      </c>
    </row>
    <row r="29" spans="1:26" ht="12.75" customHeight="1" thickBot="1">
      <c r="A29" s="104" t="s">
        <v>80</v>
      </c>
      <c r="B29" s="103"/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139"/>
    </row>
    <row r="30" spans="1:256" ht="13.5" thickBot="1">
      <c r="A30" s="50" t="s">
        <v>78</v>
      </c>
      <c r="B30" s="122">
        <f aca="true" t="shared" si="13" ref="B30:Z30">$F$7*B28-$G$7*B27</f>
        <v>0.9961946980917453</v>
      </c>
      <c r="C30" s="11">
        <f t="shared" si="13"/>
        <v>0.9396926207859082</v>
      </c>
      <c r="D30" s="11">
        <f t="shared" si="13"/>
        <v>0.8191520442889917</v>
      </c>
      <c r="E30" s="11">
        <f t="shared" si="13"/>
        <v>0.6427876096865393</v>
      </c>
      <c r="F30" s="11">
        <f t="shared" si="13"/>
        <v>0.4226182617406993</v>
      </c>
      <c r="G30" s="11">
        <f t="shared" si="13"/>
        <v>0.1736481776669303</v>
      </c>
      <c r="H30" s="11">
        <f t="shared" si="13"/>
        <v>-0.0871557427476583</v>
      </c>
      <c r="I30" s="11">
        <f t="shared" si="13"/>
        <v>-0.34202014332566877</v>
      </c>
      <c r="J30" s="11">
        <f t="shared" si="13"/>
        <v>-0.5735764363510462</v>
      </c>
      <c r="K30" s="11">
        <f t="shared" si="13"/>
        <v>-0.7660444431189778</v>
      </c>
      <c r="L30" s="11">
        <f t="shared" si="13"/>
        <v>-0.9063077870366498</v>
      </c>
      <c r="M30" s="11">
        <f t="shared" si="13"/>
        <v>-0.9848077530122079</v>
      </c>
      <c r="N30" s="11">
        <f t="shared" si="13"/>
        <v>-0.9961946980917453</v>
      </c>
      <c r="O30" s="11">
        <f t="shared" si="13"/>
        <v>-0.9396926207859082</v>
      </c>
      <c r="P30" s="11">
        <f t="shared" si="13"/>
        <v>-0.8191520442889916</v>
      </c>
      <c r="Q30" s="11">
        <f t="shared" si="13"/>
        <v>-0.6427876096865394</v>
      </c>
      <c r="R30" s="11">
        <f t="shared" si="13"/>
        <v>-0.42261826174069894</v>
      </c>
      <c r="S30" s="11">
        <f t="shared" si="13"/>
        <v>-0.1736481776669302</v>
      </c>
      <c r="T30" s="11">
        <f t="shared" si="13"/>
        <v>0.08715574274765796</v>
      </c>
      <c r="U30" s="11">
        <f t="shared" si="13"/>
        <v>0.342020143325669</v>
      </c>
      <c r="V30" s="11">
        <f t="shared" si="13"/>
        <v>0.573576436351046</v>
      </c>
      <c r="W30" s="11">
        <f t="shared" si="13"/>
        <v>0.7660444431189777</v>
      </c>
      <c r="X30" s="11">
        <f t="shared" si="13"/>
        <v>0.9063077870366499</v>
      </c>
      <c r="Y30" s="11">
        <f t="shared" si="13"/>
        <v>0.9848077530122079</v>
      </c>
      <c r="Z30" s="136">
        <f t="shared" si="13"/>
        <v>0.9961946980917453</v>
      </c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  <c r="FJ30" s="142"/>
      <c r="FK30" s="142"/>
      <c r="FL30" s="142"/>
      <c r="FM30" s="142"/>
      <c r="FN30" s="142"/>
      <c r="FO30" s="142"/>
      <c r="FP30" s="142"/>
      <c r="FQ30" s="142"/>
      <c r="FR30" s="142"/>
      <c r="FS30" s="142"/>
      <c r="FT30" s="142"/>
      <c r="FU30" s="142"/>
      <c r="FV30" s="142"/>
      <c r="FW30" s="142"/>
      <c r="FX30" s="142"/>
      <c r="FY30" s="142"/>
      <c r="FZ30" s="142"/>
      <c r="GA30" s="142"/>
      <c r="GB30" s="142"/>
      <c r="GC30" s="142"/>
      <c r="GD30" s="142"/>
      <c r="GE30" s="142"/>
      <c r="GF30" s="142"/>
      <c r="GG30" s="142"/>
      <c r="GH30" s="142"/>
      <c r="GI30" s="142"/>
      <c r="GJ30" s="142"/>
      <c r="GK30" s="142"/>
      <c r="GL30" s="142"/>
      <c r="GM30" s="142"/>
      <c r="GN30" s="142"/>
      <c r="GO30" s="142"/>
      <c r="GP30" s="142"/>
      <c r="GQ30" s="142"/>
      <c r="GR30" s="142"/>
      <c r="GS30" s="142"/>
      <c r="GT30" s="142"/>
      <c r="GU30" s="142"/>
      <c r="GV30" s="142"/>
      <c r="GW30" s="142"/>
      <c r="GX30" s="142"/>
      <c r="GY30" s="142"/>
      <c r="GZ30" s="142"/>
      <c r="HA30" s="142"/>
      <c r="HB30" s="142"/>
      <c r="HC30" s="142"/>
      <c r="HD30" s="142"/>
      <c r="HE30" s="142"/>
      <c r="HF30" s="142"/>
      <c r="HG30" s="142"/>
      <c r="HH30" s="142"/>
      <c r="HI30" s="142"/>
      <c r="HJ30" s="142"/>
      <c r="HK30" s="142"/>
      <c r="HL30" s="142"/>
      <c r="HM30" s="142"/>
      <c r="HN30" s="142"/>
      <c r="HO30" s="142"/>
      <c r="HP30" s="142"/>
      <c r="HQ30" s="142"/>
      <c r="HR30" s="142"/>
      <c r="HS30" s="142"/>
      <c r="HT30" s="142"/>
      <c r="HU30" s="142"/>
      <c r="HV30" s="142"/>
      <c r="HW30" s="142"/>
      <c r="HX30" s="142"/>
      <c r="HY30" s="142"/>
      <c r="HZ30" s="142"/>
      <c r="IA30" s="142"/>
      <c r="IB30" s="142"/>
      <c r="IC30" s="142"/>
      <c r="ID30" s="142"/>
      <c r="IE30" s="142"/>
      <c r="IF30" s="142"/>
      <c r="IG30" s="142"/>
      <c r="IH30" s="142"/>
      <c r="II30" s="142"/>
      <c r="IJ30" s="142"/>
      <c r="IK30" s="142"/>
      <c r="IL30" s="142"/>
      <c r="IM30" s="142"/>
      <c r="IN30" s="142"/>
      <c r="IO30" s="142"/>
      <c r="IP30" s="142"/>
      <c r="IQ30" s="142"/>
      <c r="IR30" s="142"/>
      <c r="IS30" s="142"/>
      <c r="IT30" s="142"/>
      <c r="IU30" s="142"/>
      <c r="IV30" s="142"/>
    </row>
    <row r="31" spans="1:26" ht="13.5" thickBot="1">
      <c r="A31" s="24" t="s">
        <v>79</v>
      </c>
      <c r="B31" s="123">
        <f>$F$7*B27+$G$7*B28</f>
        <v>0.08715574274765814</v>
      </c>
      <c r="C31" s="4">
        <f aca="true" t="shared" si="14" ref="C31:Z31">$F$7*C27+$G$7*C28</f>
        <v>0.34202014332566866</v>
      </c>
      <c r="D31" s="4">
        <f t="shared" si="14"/>
        <v>0.5735764363510459</v>
      </c>
      <c r="E31" s="4">
        <f t="shared" si="14"/>
        <v>0.7660444431189778</v>
      </c>
      <c r="F31" s="4">
        <f t="shared" si="14"/>
        <v>0.9063077870366498</v>
      </c>
      <c r="G31" s="4">
        <f t="shared" si="14"/>
        <v>0.9848077530122079</v>
      </c>
      <c r="H31" s="4">
        <f t="shared" si="14"/>
        <v>0.9961946980917453</v>
      </c>
      <c r="I31" s="4">
        <f t="shared" si="14"/>
        <v>0.9396926207859082</v>
      </c>
      <c r="J31" s="4">
        <f t="shared" si="14"/>
        <v>0.8191520442889915</v>
      </c>
      <c r="K31" s="4">
        <f t="shared" si="14"/>
        <v>0.6427876096865393</v>
      </c>
      <c r="L31" s="4">
        <f t="shared" si="14"/>
        <v>0.4226182617406993</v>
      </c>
      <c r="M31" s="4">
        <f t="shared" si="14"/>
        <v>0.17364817766693014</v>
      </c>
      <c r="N31" s="4">
        <f t="shared" si="14"/>
        <v>-0.08715574274765801</v>
      </c>
      <c r="O31" s="4">
        <f t="shared" si="14"/>
        <v>-0.3420201433256687</v>
      </c>
      <c r="P31" s="4">
        <f t="shared" si="14"/>
        <v>-0.573576436351046</v>
      </c>
      <c r="Q31" s="4">
        <f t="shared" si="14"/>
        <v>-0.7660444431189778</v>
      </c>
      <c r="R31" s="4">
        <f t="shared" si="14"/>
        <v>-0.9063077870366499</v>
      </c>
      <c r="S31" s="4">
        <f t="shared" si="14"/>
        <v>-0.9848077530122079</v>
      </c>
      <c r="T31" s="4">
        <f t="shared" si="14"/>
        <v>-0.9961946980917453</v>
      </c>
      <c r="U31" s="4">
        <f t="shared" si="14"/>
        <v>-0.9396926207859081</v>
      </c>
      <c r="V31" s="4">
        <f t="shared" si="14"/>
        <v>-0.8191520442889916</v>
      </c>
      <c r="W31" s="4">
        <f t="shared" si="14"/>
        <v>-0.6427876096865394</v>
      </c>
      <c r="X31" s="4">
        <f t="shared" si="14"/>
        <v>-0.422618261740699</v>
      </c>
      <c r="Y31" s="4">
        <f t="shared" si="14"/>
        <v>-0.17364817766693025</v>
      </c>
      <c r="Z31" s="137">
        <f t="shared" si="14"/>
        <v>0.08715574274765789</v>
      </c>
    </row>
    <row r="32" spans="1:26" ht="13.5" thickBot="1">
      <c r="A32" s="24" t="s">
        <v>24</v>
      </c>
      <c r="B32" s="2">
        <f aca="true" t="shared" si="15" ref="B32:Z32">-B24*B31</f>
        <v>-0.08715574274765814</v>
      </c>
      <c r="C32" s="2">
        <f t="shared" si="15"/>
        <v>-0.34202014332566866</v>
      </c>
      <c r="D32" s="2">
        <f t="shared" si="15"/>
        <v>-0.5750780559499732</v>
      </c>
      <c r="E32" s="2">
        <f t="shared" si="15"/>
        <v>-0.7720609421060424</v>
      </c>
      <c r="F32" s="2">
        <f t="shared" si="15"/>
        <v>-0.9205254499174208</v>
      </c>
      <c r="G32" s="2">
        <f t="shared" si="15"/>
        <v>-1.01048939727435</v>
      </c>
      <c r="H32" s="2">
        <f t="shared" si="15"/>
        <v>-1.035012039890981</v>
      </c>
      <c r="I32" s="2">
        <f t="shared" si="15"/>
        <v>-0.9906938384864964</v>
      </c>
      <c r="J32" s="2">
        <f t="shared" si="15"/>
        <v>-0.8780597402111713</v>
      </c>
      <c r="K32" s="2">
        <f t="shared" si="15"/>
        <v>-0.7017818648274846</v>
      </c>
      <c r="L32" s="2">
        <f t="shared" si="15"/>
        <v>-0.47069530595511044</v>
      </c>
      <c r="M32" s="2">
        <f t="shared" si="15"/>
        <v>-0.19756632815762515</v>
      </c>
      <c r="N32" s="2">
        <f t="shared" si="15"/>
        <v>0.10141404200650139</v>
      </c>
      <c r="O32" s="2">
        <f t="shared" si="15"/>
        <v>0.4074172092021172</v>
      </c>
      <c r="P32" s="2">
        <f t="shared" si="15"/>
        <v>0.7000254645470161</v>
      </c>
      <c r="Q32" s="2">
        <f t="shared" si="15"/>
        <v>0.9584946025674257</v>
      </c>
      <c r="R32" s="2">
        <f t="shared" si="15"/>
        <v>1.1631574379408813</v>
      </c>
      <c r="S32" s="2">
        <f t="shared" si="15"/>
        <v>1.2968733624474122</v>
      </c>
      <c r="T32" s="2">
        <f t="shared" si="15"/>
        <v>1.3464146961673156</v>
      </c>
      <c r="U32" s="2">
        <f t="shared" si="15"/>
        <v>1.3036753097096132</v>
      </c>
      <c r="V32" s="2">
        <f t="shared" si="15"/>
        <v>1.1665918279517795</v>
      </c>
      <c r="W32" s="2">
        <f t="shared" si="15"/>
        <v>0.9396827202821022</v>
      </c>
      <c r="X32" s="2">
        <f t="shared" si="15"/>
        <v>0.6341348578831679</v>
      </c>
      <c r="Y32" s="2">
        <f t="shared" si="15"/>
        <v>0.26739895546796744</v>
      </c>
      <c r="Z32" s="96">
        <f t="shared" si="15"/>
        <v>-0.1377076991367235</v>
      </c>
    </row>
    <row r="33" spans="1:26" ht="12.75" customHeight="1" thickBot="1">
      <c r="A33" s="24" t="s">
        <v>25</v>
      </c>
      <c r="B33" s="38">
        <f>B24*B30</f>
        <v>0.9961946980917453</v>
      </c>
      <c r="C33" s="2">
        <f aca="true" t="shared" si="16" ref="C33:Z33">C24*C30</f>
        <v>0.9396926207859082</v>
      </c>
      <c r="D33" s="2">
        <f t="shared" si="16"/>
        <v>0.8212965793260846</v>
      </c>
      <c r="E33" s="2">
        <f t="shared" si="16"/>
        <v>0.6478360517675636</v>
      </c>
      <c r="F33" s="2">
        <f t="shared" si="16"/>
        <v>0.4292480668230688</v>
      </c>
      <c r="G33" s="2">
        <f t="shared" si="16"/>
        <v>0.17817654445930273</v>
      </c>
      <c r="H33" s="2">
        <f t="shared" si="16"/>
        <v>-0.09055182010330243</v>
      </c>
      <c r="I33" s="2">
        <f t="shared" si="16"/>
        <v>-0.3605830684800134</v>
      </c>
      <c r="J33" s="2">
        <f t="shared" si="16"/>
        <v>-0.6148240490943219</v>
      </c>
      <c r="K33" s="2">
        <f t="shared" si="16"/>
        <v>-0.8363510586256188</v>
      </c>
      <c r="L33" s="2">
        <f t="shared" si="16"/>
        <v>-1.0094093410720986</v>
      </c>
      <c r="M33" s="2">
        <f t="shared" si="16"/>
        <v>-1.1204543250489671</v>
      </c>
      <c r="N33" s="2">
        <f t="shared" si="16"/>
        <v>-1.1591678043687488</v>
      </c>
      <c r="O33" s="2">
        <f t="shared" si="16"/>
        <v>-1.1193695825800367</v>
      </c>
      <c r="P33" s="2">
        <f t="shared" si="16"/>
        <v>-0.9997399718615435</v>
      </c>
      <c r="Q33" s="2">
        <f t="shared" si="16"/>
        <v>-0.8042724674997408</v>
      </c>
      <c r="R33" s="2">
        <f t="shared" si="16"/>
        <v>-0.5423892209517799</v>
      </c>
      <c r="S33" s="2">
        <f t="shared" si="16"/>
        <v>-0.2286737643615868</v>
      </c>
      <c r="T33" s="2">
        <f t="shared" si="16"/>
        <v>0.1177960223193412</v>
      </c>
      <c r="U33" s="2">
        <f t="shared" si="16"/>
        <v>0.47449900788207233</v>
      </c>
      <c r="V33" s="2">
        <f t="shared" si="16"/>
        <v>0.8168563919456809</v>
      </c>
      <c r="W33" s="2">
        <f t="shared" si="16"/>
        <v>1.119870257794895</v>
      </c>
      <c r="X33" s="2">
        <f t="shared" si="16"/>
        <v>1.3599065912668002</v>
      </c>
      <c r="Y33" s="2">
        <f t="shared" si="16"/>
        <v>1.5164948347302498</v>
      </c>
      <c r="Z33" s="96">
        <f t="shared" si="16"/>
        <v>1.5740062036256774</v>
      </c>
    </row>
    <row r="34" spans="1:26" ht="13.5" thickBot="1">
      <c r="A34" s="24" t="s">
        <v>26</v>
      </c>
      <c r="B34" s="2">
        <f>-B24*B33-B22*B31</f>
        <v>-0.9961946980917453</v>
      </c>
      <c r="C34" s="2">
        <f aca="true" t="shared" si="17" ref="C34:Z34">-C24*C33-C22*C31</f>
        <v>-0.9431128222191649</v>
      </c>
      <c r="D34" s="2">
        <f t="shared" si="17"/>
        <v>-0.8349182574697966</v>
      </c>
      <c r="E34" s="2">
        <f t="shared" si="17"/>
        <v>-0.6759054775135419</v>
      </c>
      <c r="F34" s="2">
        <f t="shared" si="17"/>
        <v>-0.4722341881576617</v>
      </c>
      <c r="G34" s="2">
        <f t="shared" si="17"/>
        <v>-0.23206338885912686</v>
      </c>
      <c r="H34" s="2">
        <f t="shared" si="17"/>
        <v>0.03430854582549316</v>
      </c>
      <c r="I34" s="2">
        <f t="shared" si="17"/>
        <v>0.31437500110351996</v>
      </c>
      <c r="J34" s="2">
        <f t="shared" si="17"/>
        <v>0.5935057386230436</v>
      </c>
      <c r="K34" s="2">
        <f t="shared" si="17"/>
        <v>0.8552594438399796</v>
      </c>
      <c r="L34" s="2">
        <f t="shared" si="17"/>
        <v>1.081977899466073</v>
      </c>
      <c r="M34" s="2">
        <f t="shared" si="17"/>
        <v>1.255683439590768</v>
      </c>
      <c r="N34" s="2">
        <f t="shared" si="17"/>
        <v>1.3592612889216318</v>
      </c>
      <c r="O34" s="2">
        <f t="shared" si="17"/>
        <v>1.3778648766573856</v>
      </c>
      <c r="P34" s="2">
        <f t="shared" si="17"/>
        <v>1.300440500905247</v>
      </c>
      <c r="Q34" s="2">
        <f t="shared" si="17"/>
        <v>1.121233160989988</v>
      </c>
      <c r="R34" s="2">
        <f t="shared" si="17"/>
        <v>0.8411127834137426</v>
      </c>
      <c r="S34" s="2">
        <f t="shared" si="17"/>
        <v>0.4685531618191885</v>
      </c>
      <c r="T34" s="2">
        <f t="shared" si="17"/>
        <v>0.02010691505250295</v>
      </c>
      <c r="U34" s="2">
        <f t="shared" si="17"/>
        <v>-0.47975094088130843</v>
      </c>
      <c r="V34" s="2">
        <f t="shared" si="17"/>
        <v>-0.9994920757746354</v>
      </c>
      <c r="W34" s="2">
        <f t="shared" si="17"/>
        <v>-1.5021381468967872</v>
      </c>
      <c r="X34" s="2">
        <f t="shared" si="17"/>
        <v>-1.9475514537937244</v>
      </c>
      <c r="Y34" s="2">
        <f t="shared" si="17"/>
        <v>-2.2952949551495405</v>
      </c>
      <c r="Z34" s="96">
        <f t="shared" si="17"/>
        <v>-2.5078765377469043</v>
      </c>
    </row>
    <row r="35" spans="1:26" ht="13.5" thickBot="1">
      <c r="A35" s="24" t="s">
        <v>27</v>
      </c>
      <c r="B35" s="45">
        <f>B24*B32+B22*B30</f>
        <v>-0.08715574274765814</v>
      </c>
      <c r="C35" s="3">
        <f aca="true" t="shared" si="18" ref="C35:Z35">C24*C32+C22*C30</f>
        <v>-0.33262321711780957</v>
      </c>
      <c r="D35" s="3">
        <f t="shared" si="18"/>
        <v>-0.5602005658940377</v>
      </c>
      <c r="E35" s="3">
        <f t="shared" si="18"/>
        <v>-0.7588410662750561</v>
      </c>
      <c r="F35" s="3">
        <f t="shared" si="18"/>
        <v>-0.918061421279219</v>
      </c>
      <c r="G35" s="3">
        <f t="shared" si="18"/>
        <v>-1.0281583540784593</v>
      </c>
      <c r="H35" s="3">
        <f t="shared" si="18"/>
        <v>-1.0805712679572606</v>
      </c>
      <c r="I35" s="3">
        <f t="shared" si="18"/>
        <v>-1.068404524784359</v>
      </c>
      <c r="J35" s="3">
        <f t="shared" si="18"/>
        <v>-0.9870897812541933</v>
      </c>
      <c r="K35" s="3">
        <f t="shared" si="18"/>
        <v>-0.8351345399269179</v>
      </c>
      <c r="L35" s="3">
        <f t="shared" si="18"/>
        <v>-0.6148723723717381</v>
      </c>
      <c r="M35" s="3">
        <f t="shared" si="18"/>
        <v>-0.33310779693609194</v>
      </c>
      <c r="N35" s="3">
        <f t="shared" si="18"/>
        <v>-0.0015384269549234275</v>
      </c>
      <c r="O35" s="3">
        <f t="shared" si="18"/>
        <v>0.3631586915222922</v>
      </c>
      <c r="P35" s="3">
        <f t="shared" si="18"/>
        <v>0.7396697993004614</v>
      </c>
      <c r="Q35" s="3">
        <f t="shared" si="18"/>
        <v>1.102875073716518</v>
      </c>
      <c r="R35" s="3">
        <f t="shared" si="18"/>
        <v>1.4251799316554303</v>
      </c>
      <c r="S35" s="3">
        <f t="shared" si="18"/>
        <v>1.6783060460151422</v>
      </c>
      <c r="T35" s="3">
        <f t="shared" si="18"/>
        <v>1.8354452935232897</v>
      </c>
      <c r="U35" s="3">
        <f t="shared" si="18"/>
        <v>1.8736277130644892</v>
      </c>
      <c r="V35" s="3">
        <f t="shared" si="18"/>
        <v>1.7761119748963035</v>
      </c>
      <c r="W35" s="3">
        <f t="shared" si="18"/>
        <v>1.534579095798196</v>
      </c>
      <c r="X35" s="3">
        <f t="shared" si="18"/>
        <v>1.1509012997266619</v>
      </c>
      <c r="Y35" s="3">
        <f t="shared" si="18"/>
        <v>0.6382705500106113</v>
      </c>
      <c r="Z35" s="97">
        <f t="shared" si="18"/>
        <v>0.021505994434905862</v>
      </c>
    </row>
    <row r="36" spans="1:26" ht="13.5" customHeight="1">
      <c r="A36" s="5" t="s">
        <v>78</v>
      </c>
      <c r="B36" s="5">
        <f aca="true" t="shared" si="19" ref="B36:Z36">$B$8+B39*COS(B40)</f>
        <v>0.9961946980917453</v>
      </c>
      <c r="C36" s="5">
        <f t="shared" si="19"/>
        <v>0.9396926207859089</v>
      </c>
      <c r="D36" s="5">
        <f t="shared" si="19"/>
        <v>0.8191520442889919</v>
      </c>
      <c r="E36" s="5">
        <f t="shared" si="19"/>
        <v>0.6427876096865397</v>
      </c>
      <c r="F36" s="5">
        <f t="shared" si="19"/>
        <v>0.4226182617406993</v>
      </c>
      <c r="G36" s="5">
        <f t="shared" si="19"/>
        <v>0.17364817766693008</v>
      </c>
      <c r="H36" s="5">
        <f t="shared" si="19"/>
        <v>-0.08715574274765814</v>
      </c>
      <c r="I36" s="5">
        <f t="shared" si="19"/>
        <v>-0.3420201433256689</v>
      </c>
      <c r="J36" s="5">
        <f t="shared" si="19"/>
        <v>-0.573576436351046</v>
      </c>
      <c r="K36" s="5">
        <f t="shared" si="19"/>
        <v>-0.7660444431189775</v>
      </c>
      <c r="L36" s="5">
        <f t="shared" si="19"/>
        <v>-0.90630778703665</v>
      </c>
      <c r="M36" s="5">
        <f t="shared" si="19"/>
        <v>-0.9848077530122086</v>
      </c>
      <c r="N36" s="5">
        <f t="shared" si="19"/>
        <v>-0.9961946980917453</v>
      </c>
      <c r="O36" s="5">
        <f t="shared" si="19"/>
        <v>-0.9396926207859089</v>
      </c>
      <c r="P36" s="5">
        <f t="shared" si="19"/>
        <v>-0.8191520442889919</v>
      </c>
      <c r="Q36" s="5">
        <f t="shared" si="19"/>
        <v>-0.6427876096865397</v>
      </c>
      <c r="R36" s="5">
        <f t="shared" si="19"/>
        <v>-0.4226182617406997</v>
      </c>
      <c r="S36" s="5">
        <f t="shared" si="19"/>
        <v>-0.17364817766693008</v>
      </c>
      <c r="T36" s="5">
        <f t="shared" si="19"/>
        <v>0.08715574274765814</v>
      </c>
      <c r="U36" s="5">
        <f t="shared" si="19"/>
        <v>0.3420201433256693</v>
      </c>
      <c r="V36" s="5">
        <f t="shared" si="19"/>
        <v>0.5735764363510452</v>
      </c>
      <c r="W36" s="5">
        <f t="shared" si="19"/>
        <v>0.7660444431189779</v>
      </c>
      <c r="X36" s="5">
        <f t="shared" si="19"/>
        <v>0.90630778703665</v>
      </c>
      <c r="Y36" s="5">
        <f t="shared" si="19"/>
        <v>0.9848077530122081</v>
      </c>
      <c r="Z36" s="5">
        <f t="shared" si="19"/>
        <v>0.9961946980917453</v>
      </c>
    </row>
    <row r="37" spans="1:26" ht="13.5" thickBot="1">
      <c r="A37" s="5" t="s">
        <v>79</v>
      </c>
      <c r="B37" s="5">
        <f>$B$9+B39*SIN(B40)</f>
        <v>0.08715574274765814</v>
      </c>
      <c r="C37" s="5">
        <f aca="true" t="shared" si="20" ref="C37:Z37">$B$9+C39*SIN(C40)</f>
        <v>0.34202014332566855</v>
      </c>
      <c r="D37" s="5">
        <f t="shared" si="20"/>
        <v>0.573576436351046</v>
      </c>
      <c r="E37" s="5">
        <f t="shared" si="20"/>
        <v>0.766044443118978</v>
      </c>
      <c r="F37" s="5">
        <f t="shared" si="20"/>
        <v>0.9063077870366499</v>
      </c>
      <c r="G37" s="5">
        <f t="shared" si="20"/>
        <v>0.984807753012208</v>
      </c>
      <c r="H37" s="5">
        <f t="shared" si="20"/>
        <v>0.9961946980917455</v>
      </c>
      <c r="I37" s="5">
        <f t="shared" si="20"/>
        <v>0.9396926207859084</v>
      </c>
      <c r="J37" s="5">
        <f t="shared" si="20"/>
        <v>0.8191520442889917</v>
      </c>
      <c r="K37" s="5">
        <f t="shared" si="20"/>
        <v>0.6427876096865395</v>
      </c>
      <c r="L37" s="5">
        <f t="shared" si="20"/>
        <v>0.4226182617406996</v>
      </c>
      <c r="M37" s="5">
        <f t="shared" si="20"/>
        <v>0.1736481776669303</v>
      </c>
      <c r="N37" s="5">
        <f t="shared" si="20"/>
        <v>-0.08715574274765792</v>
      </c>
      <c r="O37" s="5">
        <f t="shared" si="20"/>
        <v>-0.34202014332566866</v>
      </c>
      <c r="P37" s="5">
        <f t="shared" si="20"/>
        <v>-0.573576436351046</v>
      </c>
      <c r="Q37" s="5">
        <f t="shared" si="20"/>
        <v>-0.7660444431189779</v>
      </c>
      <c r="R37" s="5">
        <f t="shared" si="20"/>
        <v>-0.90630778703665</v>
      </c>
      <c r="S37" s="5">
        <f t="shared" si="20"/>
        <v>-0.9848077530122079</v>
      </c>
      <c r="T37" s="5">
        <f t="shared" si="20"/>
        <v>-0.9961946980917458</v>
      </c>
      <c r="U37" s="5">
        <f t="shared" si="20"/>
        <v>-0.9396926207859084</v>
      </c>
      <c r="V37" s="5">
        <f t="shared" si="20"/>
        <v>-0.8191520442889919</v>
      </c>
      <c r="W37" s="5">
        <f t="shared" si="20"/>
        <v>-0.6427876096865395</v>
      </c>
      <c r="X37" s="5">
        <f t="shared" si="20"/>
        <v>-0.42261826174069905</v>
      </c>
      <c r="Y37" s="5">
        <f t="shared" si="20"/>
        <v>-0.1736481776669303</v>
      </c>
      <c r="Z37" s="5">
        <f t="shared" si="20"/>
        <v>0.0871557427476578</v>
      </c>
    </row>
    <row r="38" spans="1:5" ht="13.5" customHeight="1" thickBot="1">
      <c r="A38" s="102" t="s">
        <v>32</v>
      </c>
      <c r="B38" s="101"/>
      <c r="C38" s="74"/>
      <c r="E38" s="5" t="s">
        <v>123</v>
      </c>
    </row>
    <row r="39" spans="1:26" ht="13.5" customHeight="1">
      <c r="A39" s="146" t="s">
        <v>105</v>
      </c>
      <c r="B39" s="17">
        <f>SQRT(B47^2+B48^2)</f>
        <v>5.078902056472309</v>
      </c>
      <c r="C39" s="17">
        <f aca="true" t="shared" si="21" ref="C39:Z39">SQRT(C47^2+C48^2)</f>
        <v>4.983322253239894</v>
      </c>
      <c r="D39" s="17">
        <f t="shared" si="21"/>
        <v>4.837981343660788</v>
      </c>
      <c r="E39" s="17">
        <f t="shared" si="21"/>
        <v>4.648678520962099</v>
      </c>
      <c r="F39" s="17">
        <f t="shared" si="21"/>
        <v>4.423610575067871</v>
      </c>
      <c r="G39" s="17">
        <f t="shared" si="21"/>
        <v>4.173675827769932</v>
      </c>
      <c r="H39" s="17">
        <f t="shared" si="21"/>
        <v>3.9128461076095546</v>
      </c>
      <c r="I39" s="17">
        <f t="shared" si="21"/>
        <v>3.6584769524793828</v>
      </c>
      <c r="J39" s="17">
        <f t="shared" si="21"/>
        <v>3.431192856808496</v>
      </c>
      <c r="K39" s="17">
        <f t="shared" si="21"/>
        <v>3.253624015720793</v>
      </c>
      <c r="L39" s="17">
        <f t="shared" si="21"/>
        <v>3.1471099726932645</v>
      </c>
      <c r="M39" s="17">
        <f t="shared" si="21"/>
        <v>3.126378355312817</v>
      </c>
      <c r="N39" s="17">
        <f t="shared" si="21"/>
        <v>3.194488049869862</v>
      </c>
      <c r="O39" s="17">
        <f t="shared" si="21"/>
        <v>3.341631236441877</v>
      </c>
      <c r="P39" s="17">
        <f t="shared" si="21"/>
        <v>3.548793670867631</v>
      </c>
      <c r="Q39" s="17">
        <f t="shared" si="21"/>
        <v>3.793387405571126</v>
      </c>
      <c r="R39" s="17">
        <f t="shared" si="21"/>
        <v>4.05359957077012</v>
      </c>
      <c r="S39" s="17">
        <f t="shared" si="21"/>
        <v>4.31050230074048</v>
      </c>
      <c r="T39" s="17">
        <f t="shared" si="21"/>
        <v>4.548586081208616</v>
      </c>
      <c r="U39" s="17">
        <f t="shared" si="21"/>
        <v>4.755580552169963</v>
      </c>
      <c r="V39" s="17">
        <f t="shared" si="21"/>
        <v>4.922084475035587</v>
      </c>
      <c r="W39" s="17">
        <f t="shared" si="21"/>
        <v>5.0412231416913995</v>
      </c>
      <c r="X39" s="17">
        <f t="shared" si="21"/>
        <v>5.108394935767457</v>
      </c>
      <c r="Y39" s="17">
        <f t="shared" si="21"/>
        <v>5.121109096614866</v>
      </c>
      <c r="Z39" s="17">
        <f t="shared" si="21"/>
        <v>5.078902056472309</v>
      </c>
    </row>
    <row r="40" spans="1:26" ht="13.5" customHeight="1">
      <c r="A40" s="145" t="s">
        <v>38</v>
      </c>
      <c r="B40" s="6">
        <f aca="true" t="shared" si="22" ref="B40:Z40">ASIN(B48/B39)</f>
        <v>-0.180714615031438</v>
      </c>
      <c r="C40" s="6">
        <f t="shared" si="22"/>
        <v>-0.13242307164017084</v>
      </c>
      <c r="D40" s="6">
        <f t="shared" si="22"/>
        <v>-0.08825532920635182</v>
      </c>
      <c r="E40" s="6">
        <f t="shared" si="22"/>
        <v>-0.05034859488539622</v>
      </c>
      <c r="F40" s="6">
        <f t="shared" si="22"/>
        <v>-0.021181615728735705</v>
      </c>
      <c r="G40" s="6">
        <f t="shared" si="22"/>
        <v>-0.0036400240851810297</v>
      </c>
      <c r="H40" s="6">
        <f t="shared" si="22"/>
        <v>-0.0009725152493699153</v>
      </c>
      <c r="I40" s="6">
        <f t="shared" si="22"/>
        <v>-0.016485032315091193</v>
      </c>
      <c r="J40" s="6">
        <f t="shared" si="22"/>
        <v>-0.052731455684004905</v>
      </c>
      <c r="K40" s="6">
        <f t="shared" si="22"/>
        <v>-0.11001084562944087</v>
      </c>
      <c r="L40" s="6">
        <f t="shared" si="22"/>
        <v>-0.18450922673000197</v>
      </c>
      <c r="M40" s="6">
        <f t="shared" si="22"/>
        <v>-0.2674946309395297</v>
      </c>
      <c r="N40" s="6">
        <f t="shared" si="22"/>
        <v>-0.34725971000236955</v>
      </c>
      <c r="O40" s="6">
        <f t="shared" si="22"/>
        <v>-0.41327013034410764</v>
      </c>
      <c r="P40" s="6">
        <f t="shared" si="22"/>
        <v>-0.4594013929894875</v>
      </c>
      <c r="Q40" s="6">
        <f t="shared" si="22"/>
        <v>-0.48426577411648786</v>
      </c>
      <c r="R40" s="6">
        <f t="shared" si="22"/>
        <v>-0.4896027089545891</v>
      </c>
      <c r="S40" s="6">
        <f t="shared" si="22"/>
        <v>-0.4785117296884529</v>
      </c>
      <c r="T40" s="6">
        <f t="shared" si="22"/>
        <v>-0.45433011757636993</v>
      </c>
      <c r="U40" s="6">
        <f t="shared" si="22"/>
        <v>-0.42012780328368776</v>
      </c>
      <c r="V40" s="6">
        <f t="shared" si="22"/>
        <v>-0.37856748683471747</v>
      </c>
      <c r="W40" s="6">
        <f t="shared" si="22"/>
        <v>-0.33193269989569074</v>
      </c>
      <c r="X40" s="6">
        <f t="shared" si="22"/>
        <v>-0.28221775253750453</v>
      </c>
      <c r="Y40" s="6">
        <f t="shared" si="22"/>
        <v>-0.2312336516965642</v>
      </c>
      <c r="Z40" s="6">
        <f t="shared" si="22"/>
        <v>-0.18071461503143804</v>
      </c>
    </row>
    <row r="41" spans="1:256" ht="14.25" customHeight="1">
      <c r="A41" s="52" t="s">
        <v>124</v>
      </c>
      <c r="B41" s="129">
        <f aca="true" t="shared" si="23" ref="B41:Z41">B60</f>
        <v>-1.9875181853329071</v>
      </c>
      <c r="C41" s="129">
        <f t="shared" si="23"/>
        <v>-1.8943638121119208</v>
      </c>
      <c r="D41" s="129">
        <f t="shared" si="23"/>
        <v>-1.799493716469785</v>
      </c>
      <c r="E41" s="129">
        <f t="shared" si="23"/>
        <v>-1.7088947269845136</v>
      </c>
      <c r="F41" s="129">
        <f t="shared" si="23"/>
        <v>-1.6318388426395032</v>
      </c>
      <c r="G41" s="129">
        <f t="shared" si="23"/>
        <v>-1.5816379429371759</v>
      </c>
      <c r="H41" s="129">
        <f t="shared" si="23"/>
        <v>-1.5737082179672925</v>
      </c>
      <c r="I41" s="129">
        <f t="shared" si="23"/>
        <v>-1.618712148344687</v>
      </c>
      <c r="J41" s="129">
        <f t="shared" si="23"/>
        <v>-1.7148829611097318</v>
      </c>
      <c r="K41" s="129">
        <f t="shared" si="23"/>
        <v>-1.8475056174350548</v>
      </c>
      <c r="L41" s="129">
        <f t="shared" si="23"/>
        <v>-1.9944278749525823</v>
      </c>
      <c r="M41" s="129">
        <f t="shared" si="23"/>
        <v>-2.1324829132596923</v>
      </c>
      <c r="N41" s="129">
        <f t="shared" si="23"/>
        <v>-2.2441621588216485</v>
      </c>
      <c r="O41" s="129">
        <f t="shared" si="23"/>
        <v>-2.322428065913055</v>
      </c>
      <c r="P41" s="129">
        <f t="shared" si="23"/>
        <v>-2.3697637162925567</v>
      </c>
      <c r="Q41" s="129">
        <f t="shared" si="23"/>
        <v>-2.392779224294238</v>
      </c>
      <c r="R41" s="129">
        <f t="shared" si="23"/>
        <v>-2.3974908101380605</v>
      </c>
      <c r="S41" s="129">
        <f t="shared" si="23"/>
        <v>-2.3876088497528802</v>
      </c>
      <c r="T41" s="129">
        <f t="shared" si="23"/>
        <v>-2.3648546073127275</v>
      </c>
      <c r="U41" s="129">
        <f t="shared" si="23"/>
        <v>-2.3298459833602125</v>
      </c>
      <c r="V41" s="129">
        <f t="shared" si="23"/>
        <v>-2.282840207992608</v>
      </c>
      <c r="W41" s="129">
        <f t="shared" si="23"/>
        <v>-2.224187332776767</v>
      </c>
      <c r="X41" s="129">
        <f t="shared" si="23"/>
        <v>-2.1545639978457176</v>
      </c>
      <c r="Y41" s="129">
        <f t="shared" si="23"/>
        <v>-2.0751014774647834</v>
      </c>
      <c r="Z41" s="129">
        <f t="shared" si="23"/>
        <v>-1.9875181853329074</v>
      </c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  <c r="II41" s="129"/>
      <c r="IJ41" s="129"/>
      <c r="IK41" s="129"/>
      <c r="IL41" s="129"/>
      <c r="IM41" s="129"/>
      <c r="IN41" s="129"/>
      <c r="IO41" s="129"/>
      <c r="IP41" s="129"/>
      <c r="IQ41" s="129"/>
      <c r="IR41" s="129"/>
      <c r="IS41" s="129"/>
      <c r="IT41" s="129"/>
      <c r="IU41" s="129"/>
      <c r="IV41" s="129"/>
    </row>
    <row r="42" spans="1:256" ht="12.75">
      <c r="A42" s="52" t="s">
        <v>46</v>
      </c>
      <c r="B42" s="129">
        <f aca="true" t="shared" si="24" ref="B42:Z42">B64</f>
        <v>0.34714250735692814</v>
      </c>
      <c r="C42" s="129">
        <f t="shared" si="24"/>
        <v>0.3621021313765573</v>
      </c>
      <c r="D42" s="129">
        <f t="shared" si="24"/>
        <v>0.3598584899234631</v>
      </c>
      <c r="E42" s="129">
        <f t="shared" si="24"/>
        <v>0.32994411231973986</v>
      </c>
      <c r="F42" s="129">
        <f t="shared" si="24"/>
        <v>0.25669162291503755</v>
      </c>
      <c r="G42" s="129">
        <f t="shared" si="24"/>
        <v>0.12363645302683732</v>
      </c>
      <c r="H42" s="129">
        <f t="shared" si="24"/>
        <v>-0.06992664558749112</v>
      </c>
      <c r="I42" s="129">
        <f t="shared" si="24"/>
        <v>-0.2903254588889008</v>
      </c>
      <c r="J42" s="129">
        <f t="shared" si="24"/>
        <v>-0.48185255963257234</v>
      </c>
      <c r="K42" s="129">
        <f t="shared" si="24"/>
        <v>-0.5995390234970193</v>
      </c>
      <c r="L42" s="129">
        <f t="shared" si="24"/>
        <v>-0.6215576653587896</v>
      </c>
      <c r="M42" s="129">
        <f t="shared" si="24"/>
        <v>-0.5518996671776029</v>
      </c>
      <c r="N42" s="129">
        <f t="shared" si="24"/>
        <v>-0.42317531595582547</v>
      </c>
      <c r="O42" s="129">
        <f t="shared" si="24"/>
        <v>-0.28138021718136447</v>
      </c>
      <c r="P42" s="129">
        <f t="shared" si="24"/>
        <v>-0.1585763870905169</v>
      </c>
      <c r="Q42" s="129">
        <f t="shared" si="24"/>
        <v>-0.062333305031223994</v>
      </c>
      <c r="R42" s="129">
        <f t="shared" si="24"/>
        <v>0.014754821332692663</v>
      </c>
      <c r="S42" s="129">
        <f t="shared" si="24"/>
        <v>0.08291388617919562</v>
      </c>
      <c r="T42" s="129">
        <f t="shared" si="24"/>
        <v>0.14937672225483703</v>
      </c>
      <c r="U42" s="129">
        <f t="shared" si="24"/>
        <v>0.21751938402204068</v>
      </c>
      <c r="V42" s="129">
        <f t="shared" si="24"/>
        <v>0.2878199314367518</v>
      </c>
      <c r="W42" s="129">
        <f t="shared" si="24"/>
        <v>0.358968190138468</v>
      </c>
      <c r="X42" s="129">
        <f t="shared" si="24"/>
        <v>0.42856887188687415</v>
      </c>
      <c r="Y42" s="129">
        <f t="shared" si="24"/>
        <v>0.4933040187442254</v>
      </c>
      <c r="Z42" s="129">
        <f t="shared" si="24"/>
        <v>0.5484916363926036</v>
      </c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29"/>
      <c r="HY42" s="129"/>
      <c r="HZ42" s="129"/>
      <c r="IA42" s="129"/>
      <c r="IB42" s="129"/>
      <c r="IC42" s="129"/>
      <c r="ID42" s="129"/>
      <c r="IE42" s="129"/>
      <c r="IF42" s="129"/>
      <c r="IG42" s="129"/>
      <c r="IH42" s="129"/>
      <c r="II42" s="129"/>
      <c r="IJ42" s="129"/>
      <c r="IK42" s="129"/>
      <c r="IL42" s="129"/>
      <c r="IM42" s="129"/>
      <c r="IN42" s="129"/>
      <c r="IO42" s="129"/>
      <c r="IP42" s="129"/>
      <c r="IQ42" s="129"/>
      <c r="IR42" s="129"/>
      <c r="IS42" s="129"/>
      <c r="IT42" s="129"/>
      <c r="IU42" s="129"/>
      <c r="IV42" s="129"/>
    </row>
    <row r="43" spans="1:26" ht="13.5" customHeight="1">
      <c r="A43" s="145" t="s">
        <v>35</v>
      </c>
      <c r="B43" s="6">
        <f>B24*$B$5*SIN(B40-B19)</f>
        <v>-0.2647851157847408</v>
      </c>
      <c r="C43" s="6">
        <f aca="true" t="shared" si="25" ref="C43:Z43">C24*$B$5*SIN(C40-C19)</f>
        <v>-0.4630993294861055</v>
      </c>
      <c r="D43" s="6">
        <f t="shared" si="25"/>
        <v>-0.6452296074304266</v>
      </c>
      <c r="E43" s="6">
        <f t="shared" si="25"/>
        <v>-0.8036864247215162</v>
      </c>
      <c r="F43" s="6">
        <f t="shared" si="25"/>
        <v>-0.9294104435107678</v>
      </c>
      <c r="G43" s="6">
        <f t="shared" si="25"/>
        <v>-1.0111312683840123</v>
      </c>
      <c r="H43" s="6">
        <f t="shared" si="25"/>
        <v>-1.0349234874290905</v>
      </c>
      <c r="I43" s="6">
        <f t="shared" si="25"/>
        <v>-0.9846152735839253</v>
      </c>
      <c r="J43" s="6">
        <f t="shared" si="25"/>
        <v>-0.8444337094025598</v>
      </c>
      <c r="K43" s="6">
        <f t="shared" si="25"/>
        <v>-0.6057173143430106</v>
      </c>
      <c r="L43" s="6">
        <f t="shared" si="25"/>
        <v>-0.27751552704747734</v>
      </c>
      <c r="M43" s="6">
        <f t="shared" si="25"/>
        <v>0.10561390046005102</v>
      </c>
      <c r="N43" s="6">
        <f t="shared" si="25"/>
        <v>0.48985125252182504</v>
      </c>
      <c r="O43" s="6">
        <f t="shared" si="25"/>
        <v>0.8226636109362098</v>
      </c>
      <c r="P43" s="6">
        <f t="shared" si="25"/>
        <v>1.070741830172561</v>
      </c>
      <c r="Q43" s="6">
        <f t="shared" si="25"/>
        <v>1.2227200604287125</v>
      </c>
      <c r="R43" s="6">
        <f t="shared" si="25"/>
        <v>1.281581686108264</v>
      </c>
      <c r="S43" s="6">
        <f t="shared" si="25"/>
        <v>1.2565048888202242</v>
      </c>
      <c r="T43" s="6">
        <f t="shared" si="25"/>
        <v>1.1581319267789225</v>
      </c>
      <c r="U43" s="6">
        <f t="shared" si="25"/>
        <v>0.9967662578638136</v>
      </c>
      <c r="V43" s="6">
        <f t="shared" si="25"/>
        <v>0.7820895678214876</v>
      </c>
      <c r="W43" s="6">
        <f t="shared" si="25"/>
        <v>0.5234564210240732</v>
      </c>
      <c r="X43" s="6">
        <f t="shared" si="25"/>
        <v>0.23033317804530754</v>
      </c>
      <c r="Y43" s="6">
        <f t="shared" si="25"/>
        <v>-0.08726605983726919</v>
      </c>
      <c r="Z43" s="6">
        <f t="shared" si="25"/>
        <v>-0.4183654216101259</v>
      </c>
    </row>
    <row r="44" spans="1:26" ht="15" customHeight="1">
      <c r="A44" s="145" t="s">
        <v>36</v>
      </c>
      <c r="B44" s="6">
        <f>$B$5*B24*COS(B40-B19)/B39</f>
        <v>0.18986533529385008</v>
      </c>
      <c r="C44" s="6">
        <f aca="true" t="shared" si="26" ref="C44:Z44">$B$5*C24*COS(C40-C19)/C39</f>
        <v>0.17785451985993286</v>
      </c>
      <c r="D44" s="6">
        <f t="shared" si="26"/>
        <v>0.15862241244237624</v>
      </c>
      <c r="E44" s="6">
        <f t="shared" si="26"/>
        <v>0.13082413294891912</v>
      </c>
      <c r="F44" s="6">
        <f t="shared" si="26"/>
        <v>0.09260648325713321</v>
      </c>
      <c r="G44" s="6">
        <f t="shared" si="26"/>
        <v>0.04180898892018479</v>
      </c>
      <c r="H44" s="6">
        <f t="shared" si="26"/>
        <v>-0.0233994232324492</v>
      </c>
      <c r="I44" s="6">
        <f t="shared" si="26"/>
        <v>-0.1030114332752808</v>
      </c>
      <c r="J44" s="6">
        <f t="shared" si="26"/>
        <v>-0.19242560720600807</v>
      </c>
      <c r="K44" s="6">
        <f t="shared" si="26"/>
        <v>-0.27917891572063164</v>
      </c>
      <c r="L44" s="6">
        <f t="shared" si="26"/>
        <v>-0.3427372239939113</v>
      </c>
      <c r="M44" s="6">
        <f t="shared" si="26"/>
        <v>-0.36234468379044515</v>
      </c>
      <c r="N44" s="6">
        <f t="shared" si="26"/>
        <v>-0.3304010631897774</v>
      </c>
      <c r="O44" s="6">
        <f t="shared" si="26"/>
        <v>-0.2578115853104135</v>
      </c>
      <c r="P44" s="6">
        <f t="shared" si="26"/>
        <v>-0.16503793447318227</v>
      </c>
      <c r="Q44" s="6">
        <f t="shared" si="26"/>
        <v>-0.07000585594743497</v>
      </c>
      <c r="R44" s="6">
        <f t="shared" si="26"/>
        <v>0.016857860229563437</v>
      </c>
      <c r="S44" s="6">
        <f t="shared" si="26"/>
        <v>0.09144341771055164</v>
      </c>
      <c r="T44" s="6">
        <f t="shared" si="26"/>
        <v>0.15317604758221157</v>
      </c>
      <c r="U44" s="6">
        <f t="shared" si="26"/>
        <v>0.20291411711173787</v>
      </c>
      <c r="V44" s="6">
        <f t="shared" si="26"/>
        <v>0.2418039157960032</v>
      </c>
      <c r="W44" s="6">
        <f t="shared" si="26"/>
        <v>0.27075900272589515</v>
      </c>
      <c r="X44" s="6">
        <f t="shared" si="26"/>
        <v>0.29024906287875113</v>
      </c>
      <c r="Y44" s="6">
        <f t="shared" si="26"/>
        <v>0.30021124241487046</v>
      </c>
      <c r="Z44" s="6">
        <f t="shared" si="26"/>
        <v>0.299990771059561</v>
      </c>
    </row>
    <row r="45" spans="1:26" ht="15" customHeight="1">
      <c r="A45" s="145" t="s">
        <v>39</v>
      </c>
      <c r="B45" s="6">
        <f aca="true" t="shared" si="27" ref="B45:Z45">$B$5*B22*SIN(B40-B19)+$B$5*B24*COS(B40-B19)*(B44-B24)</f>
        <v>-0.7812188860984576</v>
      </c>
      <c r="C45" s="6">
        <f t="shared" si="27"/>
        <v>-0.7333037831044351</v>
      </c>
      <c r="D45" s="6">
        <f t="shared" si="27"/>
        <v>-0.660563462998348</v>
      </c>
      <c r="E45" s="6">
        <f t="shared" si="27"/>
        <v>-0.5572965954472135</v>
      </c>
      <c r="F45" s="6">
        <f t="shared" si="27"/>
        <v>-0.4147469748351802</v>
      </c>
      <c r="G45" s="6">
        <f t="shared" si="27"/>
        <v>-0.22102378846102377</v>
      </c>
      <c r="H45" s="6">
        <f t="shared" si="27"/>
        <v>0.03750181386931363</v>
      </c>
      <c r="I45" s="6">
        <f t="shared" si="27"/>
        <v>0.3707655698922527</v>
      </c>
      <c r="J45" s="6">
        <f t="shared" si="27"/>
        <v>0.7717562249281621</v>
      </c>
      <c r="K45" s="6">
        <f t="shared" si="27"/>
        <v>1.195368251402065</v>
      </c>
      <c r="L45" s="6">
        <f t="shared" si="27"/>
        <v>1.5461071092852583</v>
      </c>
      <c r="M45" s="6">
        <f t="shared" si="27"/>
        <v>1.7095458872552243</v>
      </c>
      <c r="N45" s="6">
        <f t="shared" si="27"/>
        <v>1.6273747942979582</v>
      </c>
      <c r="O45" s="6">
        <f t="shared" si="27"/>
        <v>1.3381265262261155</v>
      </c>
      <c r="P45" s="6">
        <f t="shared" si="27"/>
        <v>0.9342904786652817</v>
      </c>
      <c r="Q45" s="6">
        <f t="shared" si="27"/>
        <v>0.49744806483442583</v>
      </c>
      <c r="R45" s="6">
        <f t="shared" si="27"/>
        <v>0.07322370615286267</v>
      </c>
      <c r="S45" s="6">
        <f t="shared" si="27"/>
        <v>-0.3208205999866766</v>
      </c>
      <c r="T45" s="6">
        <f t="shared" si="27"/>
        <v>-0.6807142126933683</v>
      </c>
      <c r="U45" s="6">
        <f t="shared" si="27"/>
        <v>-1.0064332623325303</v>
      </c>
      <c r="V45" s="6">
        <f t="shared" si="27"/>
        <v>-1.2973658624670148</v>
      </c>
      <c r="W45" s="6">
        <f t="shared" si="27"/>
        <v>-1.5506431848747566</v>
      </c>
      <c r="X45" s="6">
        <f t="shared" si="27"/>
        <v>-1.760662713220465</v>
      </c>
      <c r="Y45" s="6">
        <f t="shared" si="27"/>
        <v>-1.9189330964076015</v>
      </c>
      <c r="Z45" s="6">
        <f t="shared" si="27"/>
        <v>-2.013829299658854</v>
      </c>
    </row>
    <row r="46" spans="1:26" s="129" customFormat="1" ht="15.75" customHeight="1">
      <c r="A46" s="163" t="s">
        <v>40</v>
      </c>
      <c r="B46" s="129">
        <f aca="true" t="shared" si="28" ref="B46:Z46">$B$5*B22*COS(B40-B19)/B39-$B$5*B24*COS(B40-B19)*B43/(B39^2)-$B$5*B24*SIN(B40-B19)*(B44-B24)/B39</f>
        <v>-0.03233732101544706</v>
      </c>
      <c r="C46" s="129">
        <f t="shared" si="28"/>
        <v>-0.05809530933804122</v>
      </c>
      <c r="D46" s="129">
        <f t="shared" si="28"/>
        <v>-0.08824236012870493</v>
      </c>
      <c r="E46" s="129">
        <f t="shared" si="28"/>
        <v>-0.1251135776686916</v>
      </c>
      <c r="F46" s="129">
        <f t="shared" si="28"/>
        <v>-0.17083749503984846</v>
      </c>
      <c r="G46" s="129">
        <f t="shared" si="28"/>
        <v>-0.22628674197318446</v>
      </c>
      <c r="H46" s="129">
        <f t="shared" si="28"/>
        <v>-0.2885292663515576</v>
      </c>
      <c r="I46" s="129">
        <f t="shared" si="28"/>
        <v>-0.34602660765030563</v>
      </c>
      <c r="J46" s="129">
        <f t="shared" si="28"/>
        <v>-0.37287824303289313</v>
      </c>
      <c r="K46" s="129">
        <f t="shared" si="28"/>
        <v>-0.3302148394636378</v>
      </c>
      <c r="L46" s="129">
        <f t="shared" si="28"/>
        <v>-0.18943140612301002</v>
      </c>
      <c r="M46" s="129">
        <f t="shared" si="28"/>
        <v>0.027883157488616</v>
      </c>
      <c r="N46" s="129">
        <f t="shared" si="28"/>
        <v>0.24568417953548496</v>
      </c>
      <c r="O46" s="129">
        <f t="shared" si="28"/>
        <v>0.3920626709506113</v>
      </c>
      <c r="P46" s="129">
        <f t="shared" si="28"/>
        <v>0.44889505229474613</v>
      </c>
      <c r="Q46" s="129">
        <f t="shared" si="28"/>
        <v>0.4400442103526457</v>
      </c>
      <c r="R46" s="129">
        <f t="shared" si="28"/>
        <v>0.39720119190912956</v>
      </c>
      <c r="S46" s="129">
        <f t="shared" si="28"/>
        <v>0.3423619170803812</v>
      </c>
      <c r="T46" s="129">
        <f t="shared" si="28"/>
        <v>0.28652352726227226</v>
      </c>
      <c r="U46" s="129">
        <f t="shared" si="28"/>
        <v>0.23351423483123274</v>
      </c>
      <c r="V46" s="129">
        <f t="shared" si="28"/>
        <v>0.18340354473135057</v>
      </c>
      <c r="W46" s="129">
        <f t="shared" si="28"/>
        <v>0.13446120265976647</v>
      </c>
      <c r="X46" s="129">
        <f t="shared" si="28"/>
        <v>0.08403762634522935</v>
      </c>
      <c r="Y46" s="129">
        <f t="shared" si="28"/>
        <v>0.028831023672295588</v>
      </c>
      <c r="Z46" s="129">
        <f t="shared" si="28"/>
        <v>-0.03516111365647112</v>
      </c>
    </row>
    <row r="47" spans="1:256" ht="12.75" customHeight="1">
      <c r="A47" s="145" t="s">
        <v>106</v>
      </c>
      <c r="B47" s="8">
        <f aca="true" t="shared" si="29" ref="B47:Z47">$B$5*COS(B19)-$B$8</f>
        <v>4.996194698091745</v>
      </c>
      <c r="C47" s="8">
        <f t="shared" si="29"/>
        <v>4.939692620785909</v>
      </c>
      <c r="D47" s="8">
        <f t="shared" si="29"/>
        <v>4.819152044288992</v>
      </c>
      <c r="E47" s="8">
        <f t="shared" si="29"/>
        <v>4.64278760968654</v>
      </c>
      <c r="F47" s="8">
        <f t="shared" si="29"/>
        <v>4.422618261740699</v>
      </c>
      <c r="G47" s="8">
        <f t="shared" si="29"/>
        <v>4.17364817766693</v>
      </c>
      <c r="H47" s="8">
        <f t="shared" si="29"/>
        <v>3.912844257252342</v>
      </c>
      <c r="I47" s="8">
        <f t="shared" si="29"/>
        <v>3.657979856674331</v>
      </c>
      <c r="J47" s="8">
        <f t="shared" si="29"/>
        <v>3.426423563648954</v>
      </c>
      <c r="K47" s="8">
        <f t="shared" si="29"/>
        <v>3.233955556881022</v>
      </c>
      <c r="L47" s="8">
        <f t="shared" si="29"/>
        <v>3.09369221296335</v>
      </c>
      <c r="M47" s="8">
        <f t="shared" si="29"/>
        <v>3.015192246987792</v>
      </c>
      <c r="N47" s="8">
        <f t="shared" si="29"/>
        <v>3.0038053019082547</v>
      </c>
      <c r="O47" s="8">
        <f t="shared" si="29"/>
        <v>3.0603073792140916</v>
      </c>
      <c r="P47" s="8">
        <f t="shared" si="29"/>
        <v>3.180847955711008</v>
      </c>
      <c r="Q47" s="8">
        <f t="shared" si="29"/>
        <v>3.3572123903134603</v>
      </c>
      <c r="R47" s="8">
        <f t="shared" si="29"/>
        <v>3.5773817382593007</v>
      </c>
      <c r="S47" s="8">
        <f t="shared" si="29"/>
        <v>3.8263518223330695</v>
      </c>
      <c r="T47" s="8">
        <f t="shared" si="29"/>
        <v>4.087155742747658</v>
      </c>
      <c r="U47" s="8">
        <f t="shared" si="29"/>
        <v>4.342020143325669</v>
      </c>
      <c r="V47" s="8">
        <f t="shared" si="29"/>
        <v>4.573576436351046</v>
      </c>
      <c r="W47" s="8">
        <f t="shared" si="29"/>
        <v>4.766044443118978</v>
      </c>
      <c r="X47" s="8">
        <f t="shared" si="29"/>
        <v>4.90630778703665</v>
      </c>
      <c r="Y47" s="8">
        <f t="shared" si="29"/>
        <v>4.984807753012208</v>
      </c>
      <c r="Z47" s="8">
        <f t="shared" si="29"/>
        <v>4.996194698091745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ht="12" customHeight="1" thickBot="1">
      <c r="A48" s="147" t="s">
        <v>107</v>
      </c>
      <c r="B48" s="77">
        <f aca="true" t="shared" si="30" ref="B48:Z48">$B$5*SIN(B19)-$B$9</f>
        <v>-0.9128442572523419</v>
      </c>
      <c r="C48" s="77">
        <f t="shared" si="30"/>
        <v>-0.6579798566743313</v>
      </c>
      <c r="D48" s="77">
        <f t="shared" si="30"/>
        <v>-0.42642356364895395</v>
      </c>
      <c r="E48" s="77">
        <f t="shared" si="30"/>
        <v>-0.233955556881022</v>
      </c>
      <c r="F48" s="77">
        <f t="shared" si="30"/>
        <v>-0.09369221296335006</v>
      </c>
      <c r="G48" s="77">
        <f t="shared" si="30"/>
        <v>-0.01519224698779198</v>
      </c>
      <c r="H48" s="77">
        <f t="shared" si="30"/>
        <v>-0.003805301908254455</v>
      </c>
      <c r="I48" s="77">
        <f t="shared" si="30"/>
        <v>-0.06030737921409157</v>
      </c>
      <c r="J48" s="77">
        <f t="shared" si="30"/>
        <v>-0.1808479557110083</v>
      </c>
      <c r="K48" s="77">
        <f t="shared" si="30"/>
        <v>-0.3572123903134605</v>
      </c>
      <c r="L48" s="77">
        <f t="shared" si="30"/>
        <v>-0.5773817382593005</v>
      </c>
      <c r="M48" s="77">
        <f t="shared" si="30"/>
        <v>-0.8263518223330697</v>
      </c>
      <c r="N48" s="77">
        <f t="shared" si="30"/>
        <v>-1.087155742747658</v>
      </c>
      <c r="O48" s="77">
        <f t="shared" si="30"/>
        <v>-1.3420201433256687</v>
      </c>
      <c r="P48" s="77">
        <f t="shared" si="30"/>
        <v>-1.573576436351046</v>
      </c>
      <c r="Q48" s="77">
        <f t="shared" si="30"/>
        <v>-1.766044443118978</v>
      </c>
      <c r="R48" s="77">
        <f t="shared" si="30"/>
        <v>-1.90630778703665</v>
      </c>
      <c r="S48" s="77">
        <f t="shared" si="30"/>
        <v>-1.9848077530122081</v>
      </c>
      <c r="T48" s="77">
        <f t="shared" si="30"/>
        <v>-1.9961946980917455</v>
      </c>
      <c r="U48" s="77">
        <f t="shared" si="30"/>
        <v>-1.9396926207859084</v>
      </c>
      <c r="V48" s="77">
        <f t="shared" si="30"/>
        <v>-1.819152044288992</v>
      </c>
      <c r="W48" s="77">
        <f t="shared" si="30"/>
        <v>-1.6427876096865397</v>
      </c>
      <c r="X48" s="77">
        <f t="shared" si="30"/>
        <v>-1.4226182617406993</v>
      </c>
      <c r="Y48" s="77">
        <f t="shared" si="30"/>
        <v>-1.1736481776669303</v>
      </c>
      <c r="Z48" s="77">
        <f t="shared" si="30"/>
        <v>-0.9128442572523422</v>
      </c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  <c r="IR48" s="77"/>
      <c r="IS48" s="77"/>
      <c r="IT48" s="77"/>
      <c r="IU48" s="77"/>
      <c r="IV48" s="77"/>
    </row>
    <row r="49" spans="1:256" ht="12" customHeight="1" thickBot="1">
      <c r="A49" s="67" t="s">
        <v>53</v>
      </c>
      <c r="B49" s="132">
        <f aca="true" t="shared" si="31" ref="B49:Z49">B67</f>
        <v>0.06749235019372309</v>
      </c>
      <c r="C49" s="132">
        <f t="shared" si="31"/>
        <v>0.003229286930404997</v>
      </c>
      <c r="D49" s="132">
        <f t="shared" si="31"/>
        <v>-0.0901306057585603</v>
      </c>
      <c r="E49" s="132">
        <f t="shared" si="31"/>
        <v>-0.22969604529841495</v>
      </c>
      <c r="F49" s="132">
        <f t="shared" si="31"/>
        <v>-0.43019799536618425</v>
      </c>
      <c r="G49" s="132">
        <f t="shared" si="31"/>
        <v>-0.6698397569155204</v>
      </c>
      <c r="H49" s="132">
        <f t="shared" si="31"/>
        <v>-0.8436762818026651</v>
      </c>
      <c r="I49" s="132">
        <f t="shared" si="31"/>
        <v>-0.8201071118221671</v>
      </c>
      <c r="J49" s="132">
        <f t="shared" si="31"/>
        <v>-0.5895109993654536</v>
      </c>
      <c r="K49" s="132">
        <f t="shared" si="31"/>
        <v>-0.2392260376802842</v>
      </c>
      <c r="L49" s="132">
        <f t="shared" si="31"/>
        <v>0.142202930234254</v>
      </c>
      <c r="M49" s="132">
        <f t="shared" si="31"/>
        <v>0.4530291244747834</v>
      </c>
      <c r="N49" s="132">
        <f t="shared" si="31"/>
        <v>0.5986998399273853</v>
      </c>
      <c r="O49" s="132">
        <f t="shared" si="31"/>
        <v>0.5778570947434691</v>
      </c>
      <c r="P49" s="132">
        <f t="shared" si="31"/>
        <v>0.48009570832941945</v>
      </c>
      <c r="Q49" s="132">
        <f t="shared" si="31"/>
        <v>0.39302129662852303</v>
      </c>
      <c r="R49" s="132">
        <f t="shared" si="31"/>
        <v>0.35160867358468384</v>
      </c>
      <c r="S49" s="132">
        <f t="shared" si="31"/>
        <v>0.35150060733623445</v>
      </c>
      <c r="T49" s="132">
        <f t="shared" si="31"/>
        <v>0.37462524017432536</v>
      </c>
      <c r="U49" s="132">
        <f t="shared" si="31"/>
        <v>0.4031183410158982</v>
      </c>
      <c r="V49" s="132">
        <f t="shared" si="31"/>
        <v>0.4234351791141779</v>
      </c>
      <c r="W49" s="132">
        <f t="shared" si="31"/>
        <v>0.4261326836851707</v>
      </c>
      <c r="X49" s="132">
        <f t="shared" si="31"/>
        <v>0.4040686491959461</v>
      </c>
      <c r="Y49" s="132">
        <f t="shared" si="31"/>
        <v>0.349771641445712</v>
      </c>
      <c r="Z49" s="132">
        <f t="shared" si="31"/>
        <v>0.25180608275151917</v>
      </c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  <c r="FL49" s="132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E49" s="132"/>
      <c r="GF49" s="132"/>
      <c r="GG49" s="132"/>
      <c r="GH49" s="132"/>
      <c r="GI49" s="132"/>
      <c r="GJ49" s="132"/>
      <c r="GK49" s="132"/>
      <c r="GL49" s="132"/>
      <c r="GM49" s="132"/>
      <c r="GN49" s="132"/>
      <c r="GO49" s="132"/>
      <c r="GP49" s="132"/>
      <c r="GQ49" s="132"/>
      <c r="GR49" s="132"/>
      <c r="GS49" s="132"/>
      <c r="GT49" s="132"/>
      <c r="GU49" s="132"/>
      <c r="GV49" s="132"/>
      <c r="GW49" s="132"/>
      <c r="GX49" s="132"/>
      <c r="GY49" s="132"/>
      <c r="GZ49" s="132"/>
      <c r="HA49" s="132"/>
      <c r="HB49" s="132"/>
      <c r="HC49" s="132"/>
      <c r="HD49" s="132"/>
      <c r="HE49" s="132"/>
      <c r="HF49" s="132"/>
      <c r="HG49" s="132"/>
      <c r="HH49" s="132"/>
      <c r="HI49" s="132"/>
      <c r="HJ49" s="132"/>
      <c r="HK49" s="132"/>
      <c r="HL49" s="132"/>
      <c r="HM49" s="132"/>
      <c r="HN49" s="132"/>
      <c r="HO49" s="132"/>
      <c r="HP49" s="132"/>
      <c r="HQ49" s="132"/>
      <c r="HR49" s="132"/>
      <c r="HS49" s="132"/>
      <c r="HT49" s="132"/>
      <c r="HU49" s="132"/>
      <c r="HV49" s="132"/>
      <c r="HW49" s="132"/>
      <c r="HX49" s="132"/>
      <c r="HY49" s="132"/>
      <c r="HZ49" s="132"/>
      <c r="IA49" s="132"/>
      <c r="IB49" s="132"/>
      <c r="IC49" s="132"/>
      <c r="ID49" s="132"/>
      <c r="IE49" s="132"/>
      <c r="IF49" s="132"/>
      <c r="IG49" s="132"/>
      <c r="IH49" s="132"/>
      <c r="II49" s="132"/>
      <c r="IJ49" s="132"/>
      <c r="IK49" s="132"/>
      <c r="IL49" s="132"/>
      <c r="IM49" s="132"/>
      <c r="IN49" s="132"/>
      <c r="IO49" s="132"/>
      <c r="IP49" s="132"/>
      <c r="IQ49" s="132"/>
      <c r="IR49" s="132"/>
      <c r="IS49" s="132"/>
      <c r="IT49" s="132"/>
      <c r="IU49" s="132"/>
      <c r="IV49" s="132"/>
    </row>
    <row r="50" spans="1:256" ht="12" customHeight="1">
      <c r="A50" s="21" t="s">
        <v>139</v>
      </c>
      <c r="B50" s="5">
        <f aca="true" t="shared" si="32" ref="B50:Z50">(C42-B42)*B24/$D$8</f>
        <v>0.05714155462848543</v>
      </c>
      <c r="C50" s="5">
        <f t="shared" si="32"/>
        <v>-0.008570079066859764</v>
      </c>
      <c r="D50" s="5">
        <f t="shared" si="32"/>
        <v>-0.11456364933963818</v>
      </c>
      <c r="E50" s="5">
        <f t="shared" si="32"/>
        <v>-0.2820014734632225</v>
      </c>
      <c r="F50" s="5">
        <f t="shared" si="32"/>
        <v>-0.5162061991509571</v>
      </c>
      <c r="G50" s="5">
        <f t="shared" si="32"/>
        <v>-0.7586373860539436</v>
      </c>
      <c r="H50" s="5">
        <f t="shared" si="32"/>
        <v>-0.8746651057345814</v>
      </c>
      <c r="I50" s="5">
        <f t="shared" si="32"/>
        <v>-0.7712856538240098</v>
      </c>
      <c r="J50" s="5">
        <f t="shared" si="32"/>
        <v>-0.481856179077741</v>
      </c>
      <c r="K50" s="5">
        <f t="shared" si="32"/>
        <v>-0.09182407145841397</v>
      </c>
      <c r="L50" s="5">
        <f t="shared" si="32"/>
        <v>0.2963425208259763</v>
      </c>
      <c r="M50" s="5">
        <f t="shared" si="32"/>
        <v>0.5594158709306108</v>
      </c>
      <c r="N50" s="5">
        <f t="shared" si="32"/>
        <v>0.6302236215235769</v>
      </c>
      <c r="O50" s="5">
        <f t="shared" si="32"/>
        <v>0.5587672843037753</v>
      </c>
      <c r="P50" s="5">
        <f t="shared" si="32"/>
        <v>0.44866628190072433</v>
      </c>
      <c r="Q50" s="5">
        <f t="shared" si="32"/>
        <v>0.36842964588230726</v>
      </c>
      <c r="R50" s="5">
        <f t="shared" si="32"/>
        <v>0.33413178227451384</v>
      </c>
      <c r="S50" s="5">
        <f t="shared" si="32"/>
        <v>0.3343153778734395</v>
      </c>
      <c r="T50" s="5">
        <f t="shared" si="32"/>
        <v>0.35179129157931693</v>
      </c>
      <c r="U50" s="5">
        <f t="shared" si="32"/>
        <v>0.3725406810761581</v>
      </c>
      <c r="V50" s="5">
        <f t="shared" si="32"/>
        <v>0.3870348385025226</v>
      </c>
      <c r="W50" s="5">
        <f t="shared" si="32"/>
        <v>0.3886499453246748</v>
      </c>
      <c r="X50" s="5">
        <f t="shared" si="32"/>
        <v>0.3710264561256501</v>
      </c>
      <c r="Y50" s="5">
        <f t="shared" si="32"/>
        <v>0.3246104498777198</v>
      </c>
      <c r="Z50" s="5">
        <f t="shared" si="32"/>
        <v>-3.310271360987395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15">
      <c r="A51" s="21" t="s">
        <v>140</v>
      </c>
      <c r="B51" s="5">
        <f aca="true" t="shared" si="33" ref="B51:Z51">(B39*$B$5*B22*COS(B40-B19)*B39-$B$5*B24*SIN(B40-B19)*(B44-B24)*B39-B43*$B$5*B24*COS(B40-B19))/(B39^2)</f>
        <v>-0.03233732101544706</v>
      </c>
      <c r="C51" s="5">
        <f t="shared" si="33"/>
        <v>-0.05101079067006754</v>
      </c>
      <c r="D51" s="5">
        <f t="shared" si="33"/>
        <v>-0.07609835586471624</v>
      </c>
      <c r="E51" s="5">
        <f t="shared" si="33"/>
        <v>-0.11090511455957129</v>
      </c>
      <c r="F51" s="5">
        <f t="shared" si="33"/>
        <v>-0.15835142823848294</v>
      </c>
      <c r="G51" s="5">
        <f t="shared" si="33"/>
        <v>-0.21982094696797588</v>
      </c>
      <c r="H51" s="5">
        <f t="shared" si="33"/>
        <v>-0.29246542657010016</v>
      </c>
      <c r="I51" s="5">
        <f t="shared" si="33"/>
        <v>-0.3642094898020182</v>
      </c>
      <c r="J51" s="5">
        <f t="shared" si="33"/>
        <v>-0.40779329705202</v>
      </c>
      <c r="K51" s="5">
        <f t="shared" si="33"/>
        <v>-0.3820795481977042</v>
      </c>
      <c r="L51" s="5">
        <f t="shared" si="33"/>
        <v>-0.2555043954652765</v>
      </c>
      <c r="M51" s="5">
        <f t="shared" si="33"/>
        <v>-0.046609320879883294</v>
      </c>
      <c r="N51" s="5">
        <f t="shared" si="33"/>
        <v>0.17090962778533259</v>
      </c>
      <c r="O51" s="5">
        <f t="shared" si="33"/>
        <v>0.32617918050967715</v>
      </c>
      <c r="P51" s="5">
        <f t="shared" si="33"/>
        <v>0.40064209244953347</v>
      </c>
      <c r="Q51" s="5">
        <f t="shared" si="33"/>
        <v>0.4166007835248713</v>
      </c>
      <c r="R51" s="5">
        <f t="shared" si="33"/>
        <v>0.40361877834311244</v>
      </c>
      <c r="S51" s="5">
        <f t="shared" si="33"/>
        <v>0.38144143106002176</v>
      </c>
      <c r="T51" s="5">
        <f t="shared" si="33"/>
        <v>0.3589144465484722</v>
      </c>
      <c r="U51" s="5">
        <f t="shared" si="33"/>
        <v>0.33788030268747793</v>
      </c>
      <c r="V51" s="5">
        <f t="shared" si="33"/>
        <v>0.3165887113102689</v>
      </c>
      <c r="W51" s="5">
        <f t="shared" si="33"/>
        <v>0.29164265157635266</v>
      </c>
      <c r="X51" s="5">
        <f t="shared" si="33"/>
        <v>0.2588742153544563</v>
      </c>
      <c r="Y51" s="5">
        <f t="shared" si="33"/>
        <v>0.21362143109425472</v>
      </c>
      <c r="Z51" s="5">
        <f t="shared" si="33"/>
        <v>0.15070499192342243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129" customFormat="1" ht="15">
      <c r="A52" s="150" t="s">
        <v>108</v>
      </c>
      <c r="B52" s="128">
        <f aca="true" t="shared" si="34" ref="B52:Z52">($B$5*COS(B19)+($B$6-B39)*COS(B40)+$B$7*COS(B41)-$B$10)*TAN($D$12)-($B$5*SIN(B19)+($B$6-B39)*SIN(B40)+$B$7*SIN(B41))</f>
        <v>0</v>
      </c>
      <c r="C52" s="128">
        <f t="shared" si="34"/>
        <v>0</v>
      </c>
      <c r="D52" s="128">
        <f t="shared" si="34"/>
        <v>0</v>
      </c>
      <c r="E52" s="128">
        <f t="shared" si="34"/>
        <v>0</v>
      </c>
      <c r="F52" s="128">
        <f t="shared" si="34"/>
        <v>0</v>
      </c>
      <c r="G52" s="128">
        <f t="shared" si="34"/>
        <v>0</v>
      </c>
      <c r="H52" s="128">
        <f t="shared" si="34"/>
        <v>0</v>
      </c>
      <c r="I52" s="128">
        <f t="shared" si="34"/>
        <v>0</v>
      </c>
      <c r="J52" s="128">
        <f t="shared" si="34"/>
        <v>0</v>
      </c>
      <c r="K52" s="128">
        <f t="shared" si="34"/>
        <v>0</v>
      </c>
      <c r="L52" s="128">
        <f t="shared" si="34"/>
        <v>0</v>
      </c>
      <c r="M52" s="128">
        <f t="shared" si="34"/>
        <v>0</v>
      </c>
      <c r="N52" s="128">
        <f t="shared" si="34"/>
        <v>0</v>
      </c>
      <c r="O52" s="128">
        <f t="shared" si="34"/>
        <v>0</v>
      </c>
      <c r="P52" s="128">
        <f t="shared" si="34"/>
        <v>0</v>
      </c>
      <c r="Q52" s="128">
        <f t="shared" si="34"/>
        <v>0</v>
      </c>
      <c r="R52" s="128">
        <f t="shared" si="34"/>
        <v>0</v>
      </c>
      <c r="S52" s="128">
        <f t="shared" si="34"/>
        <v>0</v>
      </c>
      <c r="T52" s="128">
        <f t="shared" si="34"/>
        <v>0</v>
      </c>
      <c r="U52" s="128">
        <f t="shared" si="34"/>
        <v>0</v>
      </c>
      <c r="V52" s="128">
        <f t="shared" si="34"/>
        <v>0</v>
      </c>
      <c r="W52" s="128">
        <f t="shared" si="34"/>
        <v>0</v>
      </c>
      <c r="X52" s="128">
        <f t="shared" si="34"/>
        <v>0</v>
      </c>
      <c r="Y52" s="128">
        <f t="shared" si="34"/>
        <v>0</v>
      </c>
      <c r="Z52" s="128">
        <f t="shared" si="34"/>
        <v>0</v>
      </c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8"/>
      <c r="FL52" s="128"/>
      <c r="FM52" s="128"/>
      <c r="FN52" s="128"/>
      <c r="FO52" s="128"/>
      <c r="FP52" s="128"/>
      <c r="FQ52" s="128"/>
      <c r="FR52" s="128"/>
      <c r="FS52" s="128"/>
      <c r="FT52" s="128"/>
      <c r="FU52" s="128"/>
      <c r="FV52" s="128"/>
      <c r="FW52" s="128"/>
      <c r="FX52" s="128"/>
      <c r="FY52" s="128"/>
      <c r="FZ52" s="128"/>
      <c r="GA52" s="128"/>
      <c r="GB52" s="128"/>
      <c r="GC52" s="128"/>
      <c r="GD52" s="128"/>
      <c r="GE52" s="128"/>
      <c r="GF52" s="128"/>
      <c r="GG52" s="128"/>
      <c r="GH52" s="128"/>
      <c r="GI52" s="128"/>
      <c r="GJ52" s="128"/>
      <c r="GK52" s="128"/>
      <c r="GL52" s="128"/>
      <c r="GM52" s="128"/>
      <c r="GN52" s="128"/>
      <c r="GO52" s="128"/>
      <c r="GP52" s="128"/>
      <c r="GQ52" s="128"/>
      <c r="GR52" s="128"/>
      <c r="GS52" s="128"/>
      <c r="GT52" s="128"/>
      <c r="GU52" s="128"/>
      <c r="GV52" s="128"/>
      <c r="GW52" s="128"/>
      <c r="GX52" s="128"/>
      <c r="GY52" s="128"/>
      <c r="GZ52" s="128"/>
      <c r="HA52" s="128"/>
      <c r="HB52" s="128"/>
      <c r="HC52" s="128"/>
      <c r="HD52" s="128"/>
      <c r="HE52" s="128"/>
      <c r="HF52" s="128"/>
      <c r="HG52" s="128"/>
      <c r="HH52" s="128"/>
      <c r="HI52" s="128"/>
      <c r="HJ52" s="128"/>
      <c r="HK52" s="128"/>
      <c r="HL52" s="128"/>
      <c r="HM52" s="128"/>
      <c r="HN52" s="128"/>
      <c r="HO52" s="128"/>
      <c r="HP52" s="128"/>
      <c r="HQ52" s="128"/>
      <c r="HR52" s="128"/>
      <c r="HS52" s="128"/>
      <c r="HT52" s="128"/>
      <c r="HU52" s="128"/>
      <c r="HV52" s="128"/>
      <c r="HW52" s="128"/>
      <c r="HX52" s="128"/>
      <c r="HY52" s="128"/>
      <c r="HZ52" s="128"/>
      <c r="IA52" s="128"/>
      <c r="IB52" s="128"/>
      <c r="IC52" s="128"/>
      <c r="ID52" s="128"/>
      <c r="IE52" s="128"/>
      <c r="IF52" s="128"/>
      <c r="IG52" s="128"/>
      <c r="IH52" s="128"/>
      <c r="II52" s="128"/>
      <c r="IJ52" s="128"/>
      <c r="IK52" s="128"/>
      <c r="IL52" s="128"/>
      <c r="IM52" s="128"/>
      <c r="IN52" s="128"/>
      <c r="IO52" s="128"/>
      <c r="IP52" s="128"/>
      <c r="IQ52" s="128"/>
      <c r="IR52" s="128"/>
      <c r="IS52" s="128"/>
      <c r="IT52" s="128"/>
      <c r="IU52" s="128"/>
      <c r="IV52" s="128"/>
    </row>
    <row r="53" spans="1:256" s="129" customFormat="1" ht="15">
      <c r="A53" s="150" t="s">
        <v>109</v>
      </c>
      <c r="B53" s="160">
        <f aca="true" t="shared" si="35" ref="B53:Z53">($B$5*COS(B19)+($B$6-B39)*COS(B40)-$B$10)*$F$11-($B$5*SIN(B19)+($B$6-B39)*SIN(B40))</f>
        <v>-1.0193113909563678</v>
      </c>
      <c r="C53" s="160">
        <f t="shared" si="35"/>
        <v>-1.260312466663065</v>
      </c>
      <c r="D53" s="160">
        <f t="shared" si="35"/>
        <v>-1.4945070243258844</v>
      </c>
      <c r="E53" s="160">
        <f t="shared" si="35"/>
        <v>-1.7056393838674022</v>
      </c>
      <c r="F53" s="160">
        <f t="shared" si="35"/>
        <v>-1.8742657409872612</v>
      </c>
      <c r="G53" s="160">
        <f t="shared" si="35"/>
        <v>-1.9781996530005161</v>
      </c>
      <c r="H53" s="160">
        <f t="shared" si="35"/>
        <v>-1.9941677467810783</v>
      </c>
      <c r="I53" s="160">
        <f t="shared" si="35"/>
        <v>-1.9019095363683958</v>
      </c>
      <c r="J53" s="160">
        <f t="shared" si="35"/>
        <v>-1.6920977574278733</v>
      </c>
      <c r="K53" s="160">
        <f t="shared" si="35"/>
        <v>-1.3775360708377757</v>
      </c>
      <c r="L53" s="160">
        <f t="shared" si="35"/>
        <v>-1.001056874893413</v>
      </c>
      <c r="M53" s="160">
        <f t="shared" si="35"/>
        <v>-0.6274872083999816</v>
      </c>
      <c r="N53" s="160">
        <f t="shared" si="35"/>
        <v>-0.3162128376296698</v>
      </c>
      <c r="O53" s="160">
        <f t="shared" si="35"/>
        <v>-0.09548772252805882</v>
      </c>
      <c r="P53" s="160">
        <f t="shared" si="35"/>
        <v>0.03837838940858407</v>
      </c>
      <c r="Q53" s="160">
        <f t="shared" si="35"/>
        <v>0.10345417276634228</v>
      </c>
      <c r="R53" s="160">
        <f t="shared" si="35"/>
        <v>0.11677043510363716</v>
      </c>
      <c r="S53" s="160">
        <f t="shared" si="35"/>
        <v>0.08883861309667851</v>
      </c>
      <c r="T53" s="160">
        <f t="shared" si="35"/>
        <v>0.024494203996220598</v>
      </c>
      <c r="U53" s="160">
        <f t="shared" si="35"/>
        <v>-0.0745162086527047</v>
      </c>
      <c r="V53" s="160">
        <f t="shared" si="35"/>
        <v>-0.20729122419970025</v>
      </c>
      <c r="W53" s="160">
        <f t="shared" si="35"/>
        <v>-0.37228917743728385</v>
      </c>
      <c r="X53" s="160">
        <f t="shared" si="35"/>
        <v>-0.56644077638074</v>
      </c>
      <c r="Y53" s="160">
        <f t="shared" si="35"/>
        <v>-0.7846224544406111</v>
      </c>
      <c r="Z53" s="160">
        <f t="shared" si="35"/>
        <v>-1.0193113909563674</v>
      </c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  <c r="EJ53" s="160"/>
      <c r="EK53" s="160"/>
      <c r="EL53" s="160"/>
      <c r="EM53" s="160"/>
      <c r="EN53" s="160"/>
      <c r="EO53" s="160"/>
      <c r="EP53" s="160"/>
      <c r="EQ53" s="160"/>
      <c r="ER53" s="160"/>
      <c r="ES53" s="160"/>
      <c r="ET53" s="160"/>
      <c r="EU53" s="160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  <c r="FH53" s="160"/>
      <c r="FI53" s="160"/>
      <c r="FJ53" s="160"/>
      <c r="FK53" s="160"/>
      <c r="FL53" s="160"/>
      <c r="FM53" s="160"/>
      <c r="FN53" s="160"/>
      <c r="FO53" s="160"/>
      <c r="FP53" s="160"/>
      <c r="FQ53" s="160"/>
      <c r="FR53" s="160"/>
      <c r="FS53" s="160"/>
      <c r="FT53" s="160"/>
      <c r="FU53" s="160"/>
      <c r="FV53" s="160"/>
      <c r="FW53" s="160"/>
      <c r="FX53" s="160"/>
      <c r="FY53" s="160"/>
      <c r="FZ53" s="160"/>
      <c r="GA53" s="160"/>
      <c r="GB53" s="160"/>
      <c r="GC53" s="160"/>
      <c r="GD53" s="160"/>
      <c r="GE53" s="160"/>
      <c r="GF53" s="160"/>
      <c r="GG53" s="160"/>
      <c r="GH53" s="160"/>
      <c r="GI53" s="160"/>
      <c r="GJ53" s="160"/>
      <c r="GK53" s="160"/>
      <c r="GL53" s="160"/>
      <c r="GM53" s="160"/>
      <c r="GN53" s="160"/>
      <c r="GO53" s="160"/>
      <c r="GP53" s="160"/>
      <c r="GQ53" s="160"/>
      <c r="GR53" s="160"/>
      <c r="GS53" s="160"/>
      <c r="GT53" s="160"/>
      <c r="GU53" s="160"/>
      <c r="GV53" s="160"/>
      <c r="GW53" s="160"/>
      <c r="GX53" s="160"/>
      <c r="GY53" s="160"/>
      <c r="GZ53" s="160"/>
      <c r="HA53" s="160"/>
      <c r="HB53" s="160"/>
      <c r="HC53" s="160"/>
      <c r="HD53" s="160"/>
      <c r="HE53" s="160"/>
      <c r="HF53" s="160"/>
      <c r="HG53" s="160"/>
      <c r="HH53" s="160"/>
      <c r="HI53" s="160"/>
      <c r="HJ53" s="160"/>
      <c r="HK53" s="160"/>
      <c r="HL53" s="160"/>
      <c r="HM53" s="160"/>
      <c r="HN53" s="160"/>
      <c r="HO53" s="160"/>
      <c r="HP53" s="160"/>
      <c r="HQ53" s="160"/>
      <c r="HR53" s="160"/>
      <c r="HS53" s="160"/>
      <c r="HT53" s="160"/>
      <c r="HU53" s="160"/>
      <c r="HV53" s="160"/>
      <c r="HW53" s="160"/>
      <c r="HX53" s="160"/>
      <c r="HY53" s="160"/>
      <c r="HZ53" s="160"/>
      <c r="IA53" s="160"/>
      <c r="IB53" s="160"/>
      <c r="IC53" s="160"/>
      <c r="ID53" s="160"/>
      <c r="IE53" s="160"/>
      <c r="IF53" s="160"/>
      <c r="IG53" s="160"/>
      <c r="IH53" s="160"/>
      <c r="II53" s="160"/>
      <c r="IJ53" s="160"/>
      <c r="IK53" s="160"/>
      <c r="IL53" s="160"/>
      <c r="IM53" s="160"/>
      <c r="IN53" s="160"/>
      <c r="IO53" s="160"/>
      <c r="IP53" s="160"/>
      <c r="IQ53" s="160"/>
      <c r="IR53" s="160"/>
      <c r="IS53" s="160"/>
      <c r="IT53" s="160"/>
      <c r="IU53" s="160"/>
      <c r="IV53" s="160"/>
    </row>
    <row r="54" spans="1:256" s="129" customFormat="1" ht="15">
      <c r="A54" s="150" t="s">
        <v>110</v>
      </c>
      <c r="B54" s="128">
        <f aca="true" t="shared" si="36" ref="B54:Z54">B53/$B$7</f>
        <v>-0.5096556954781839</v>
      </c>
      <c r="C54" s="128">
        <f t="shared" si="36"/>
        <v>-0.6301562333315325</v>
      </c>
      <c r="D54" s="128">
        <f t="shared" si="36"/>
        <v>-0.7472535121629422</v>
      </c>
      <c r="E54" s="128">
        <f t="shared" si="36"/>
        <v>-0.8528196919337011</v>
      </c>
      <c r="F54" s="128">
        <f t="shared" si="36"/>
        <v>-0.9371328704936306</v>
      </c>
      <c r="G54" s="128">
        <f t="shared" si="36"/>
        <v>-0.9890998265002581</v>
      </c>
      <c r="H54" s="128">
        <f t="shared" si="36"/>
        <v>-0.9970838733905392</v>
      </c>
      <c r="I54" s="128">
        <f t="shared" si="36"/>
        <v>-0.9509547681841979</v>
      </c>
      <c r="J54" s="128">
        <f t="shared" si="36"/>
        <v>-0.8460488787139366</v>
      </c>
      <c r="K54" s="128">
        <f t="shared" si="36"/>
        <v>-0.6887680354188879</v>
      </c>
      <c r="L54" s="128">
        <f t="shared" si="36"/>
        <v>-0.5005284374467065</v>
      </c>
      <c r="M54" s="128">
        <f t="shared" si="36"/>
        <v>-0.3137436041999908</v>
      </c>
      <c r="N54" s="128">
        <f t="shared" si="36"/>
        <v>-0.1581064188148349</v>
      </c>
      <c r="O54" s="128">
        <f t="shared" si="36"/>
        <v>-0.04774386126402941</v>
      </c>
      <c r="P54" s="128">
        <f t="shared" si="36"/>
        <v>0.019189194704292034</v>
      </c>
      <c r="Q54" s="128">
        <f t="shared" si="36"/>
        <v>0.05172708638317114</v>
      </c>
      <c r="R54" s="128">
        <f t="shared" si="36"/>
        <v>0.05838521755181858</v>
      </c>
      <c r="S54" s="128">
        <f t="shared" si="36"/>
        <v>0.044419306548339255</v>
      </c>
      <c r="T54" s="128">
        <f t="shared" si="36"/>
        <v>0.012247101998110299</v>
      </c>
      <c r="U54" s="128">
        <f t="shared" si="36"/>
        <v>-0.03725810432635235</v>
      </c>
      <c r="V54" s="128">
        <f t="shared" si="36"/>
        <v>-0.10364561209985013</v>
      </c>
      <c r="W54" s="128">
        <f t="shared" si="36"/>
        <v>-0.18614458871864192</v>
      </c>
      <c r="X54" s="128">
        <f t="shared" si="36"/>
        <v>-0.28322038819037</v>
      </c>
      <c r="Y54" s="128">
        <f t="shared" si="36"/>
        <v>-0.39231122722030554</v>
      </c>
      <c r="Z54" s="128">
        <f t="shared" si="36"/>
        <v>-0.5096556954781837</v>
      </c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8"/>
      <c r="FL54" s="128"/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8"/>
      <c r="GA54" s="128"/>
      <c r="GB54" s="128"/>
      <c r="GC54" s="128"/>
      <c r="GD54" s="128"/>
      <c r="GE54" s="128"/>
      <c r="GF54" s="128"/>
      <c r="GG54" s="128"/>
      <c r="GH54" s="128"/>
      <c r="GI54" s="128"/>
      <c r="GJ54" s="128"/>
      <c r="GK54" s="128"/>
      <c r="GL54" s="128"/>
      <c r="GM54" s="128"/>
      <c r="GN54" s="128"/>
      <c r="GO54" s="128"/>
      <c r="GP54" s="128"/>
      <c r="GQ54" s="128"/>
      <c r="GR54" s="128"/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8"/>
      <c r="HG54" s="128"/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8"/>
      <c r="HV54" s="128"/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8"/>
      <c r="IK54" s="128"/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</row>
    <row r="55" spans="1:256" s="129" customFormat="1" ht="15">
      <c r="A55" s="150" t="s">
        <v>111</v>
      </c>
      <c r="B55" s="128">
        <f aca="true" t="shared" si="37" ref="B55:Z55">1-B54^2+(TAN($D$12))^2</f>
        <v>1.7402510720666484</v>
      </c>
      <c r="C55" s="128">
        <f t="shared" si="37"/>
        <v>1.6029031215934149</v>
      </c>
      <c r="D55" s="128">
        <f t="shared" si="37"/>
        <v>1.4416121885601474</v>
      </c>
      <c r="E55" s="128">
        <f t="shared" si="37"/>
        <v>1.272698573050107</v>
      </c>
      <c r="F55" s="128">
        <f t="shared" si="37"/>
        <v>1.1217819830403681</v>
      </c>
      <c r="G55" s="128">
        <f t="shared" si="37"/>
        <v>1.0216815332171592</v>
      </c>
      <c r="H55" s="128">
        <f t="shared" si="37"/>
        <v>1.005823749424519</v>
      </c>
      <c r="I55" s="128">
        <f t="shared" si="37"/>
        <v>1.0956850288677382</v>
      </c>
      <c r="J55" s="128">
        <f t="shared" si="37"/>
        <v>1.2842012948268904</v>
      </c>
      <c r="K55" s="128">
        <f t="shared" si="37"/>
        <v>1.5255985933852054</v>
      </c>
      <c r="L55" s="128">
        <f t="shared" si="37"/>
        <v>1.7494712833071582</v>
      </c>
      <c r="M55" s="128">
        <f t="shared" si="37"/>
        <v>1.9015649508235994</v>
      </c>
      <c r="N55" s="128">
        <f t="shared" si="37"/>
        <v>1.975002360329548</v>
      </c>
      <c r="O55" s="128">
        <f t="shared" si="37"/>
        <v>1.997720523711601</v>
      </c>
      <c r="P55" s="128">
        <f t="shared" si="37"/>
        <v>1.9996317748066006</v>
      </c>
      <c r="Q55" s="128">
        <f t="shared" si="37"/>
        <v>1.9973243085343078</v>
      </c>
      <c r="R55" s="128">
        <f t="shared" si="37"/>
        <v>1.9965911663714266</v>
      </c>
      <c r="S55" s="128">
        <f t="shared" si="37"/>
        <v>1.9980269252057643</v>
      </c>
      <c r="T55" s="128">
        <f t="shared" si="37"/>
        <v>1.9998500084926478</v>
      </c>
      <c r="U55" s="128">
        <f t="shared" si="37"/>
        <v>1.9986118336620065</v>
      </c>
      <c r="V55" s="128">
        <f t="shared" si="37"/>
        <v>1.9892575870924472</v>
      </c>
      <c r="W55" s="128">
        <f t="shared" si="37"/>
        <v>1.9653501920907674</v>
      </c>
      <c r="X55" s="128">
        <f t="shared" si="37"/>
        <v>1.919786211713296</v>
      </c>
      <c r="Y55" s="128">
        <f t="shared" si="37"/>
        <v>1.8460919009968975</v>
      </c>
      <c r="Z55" s="128">
        <f t="shared" si="37"/>
        <v>1.7402510720666486</v>
      </c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8"/>
      <c r="FL55" s="128"/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8"/>
      <c r="GA55" s="128"/>
      <c r="GB55" s="128"/>
      <c r="GC55" s="128"/>
      <c r="GD55" s="128"/>
      <c r="GE55" s="128"/>
      <c r="GF55" s="128"/>
      <c r="GG55" s="128"/>
      <c r="GH55" s="128"/>
      <c r="GI55" s="128"/>
      <c r="GJ55" s="128"/>
      <c r="GK55" s="128"/>
      <c r="GL55" s="128"/>
      <c r="GM55" s="128"/>
      <c r="GN55" s="128"/>
      <c r="GO55" s="128"/>
      <c r="GP55" s="128"/>
      <c r="GQ55" s="128"/>
      <c r="GR55" s="128"/>
      <c r="GS55" s="128"/>
      <c r="GT55" s="128"/>
      <c r="GU55" s="128"/>
      <c r="GV55" s="128"/>
      <c r="GW55" s="128"/>
      <c r="GX55" s="128"/>
      <c r="GY55" s="128"/>
      <c r="GZ55" s="128"/>
      <c r="HA55" s="128"/>
      <c r="HB55" s="128"/>
      <c r="HC55" s="128"/>
      <c r="HD55" s="128"/>
      <c r="HE55" s="128"/>
      <c r="HF55" s="128"/>
      <c r="HG55" s="128"/>
      <c r="HH55" s="128"/>
      <c r="HI55" s="128"/>
      <c r="HJ55" s="128"/>
      <c r="HK55" s="128"/>
      <c r="HL55" s="128"/>
      <c r="HM55" s="128"/>
      <c r="HN55" s="128"/>
      <c r="HO55" s="128"/>
      <c r="HP55" s="128"/>
      <c r="HQ55" s="128"/>
      <c r="HR55" s="128"/>
      <c r="HS55" s="128"/>
      <c r="HT55" s="128"/>
      <c r="HU55" s="128"/>
      <c r="HV55" s="128"/>
      <c r="HW55" s="128"/>
      <c r="HX55" s="128"/>
      <c r="HY55" s="128"/>
      <c r="HZ55" s="128"/>
      <c r="IA55" s="128"/>
      <c r="IB55" s="128"/>
      <c r="IC55" s="128"/>
      <c r="ID55" s="128"/>
      <c r="IE55" s="128"/>
      <c r="IF55" s="128"/>
      <c r="IG55" s="128"/>
      <c r="IH55" s="128"/>
      <c r="II55" s="128"/>
      <c r="IJ55" s="128"/>
      <c r="IK55" s="128"/>
      <c r="IL55" s="128"/>
      <c r="IM55" s="128"/>
      <c r="IN55" s="128"/>
      <c r="IO55" s="128"/>
      <c r="IP55" s="128"/>
      <c r="IQ55" s="128"/>
      <c r="IR55" s="128"/>
      <c r="IS55" s="128"/>
      <c r="IT55" s="128"/>
      <c r="IU55" s="128"/>
      <c r="IV55" s="128"/>
    </row>
    <row r="56" spans="1:256" s="129" customFormat="1" ht="15">
      <c r="A56" s="150" t="s">
        <v>112</v>
      </c>
      <c r="B56" s="128">
        <f aca="true" t="shared" si="38" ref="B56:Z56">(SQRT(B55)-1)/(TAN($D$12)-B54)</f>
        <v>0.21142950804728158</v>
      </c>
      <c r="C56" s="128">
        <f t="shared" si="38"/>
        <v>0.16321018692645853</v>
      </c>
      <c r="D56" s="128">
        <f t="shared" si="38"/>
        <v>0.11484970894280817</v>
      </c>
      <c r="E56" s="128">
        <f t="shared" si="38"/>
        <v>0.06915914719024038</v>
      </c>
      <c r="F56" s="128">
        <f t="shared" si="38"/>
        <v>0.030530738785702557</v>
      </c>
      <c r="G56" s="128">
        <f t="shared" si="38"/>
        <v>0.005420861168868099</v>
      </c>
      <c r="H56" s="128">
        <f t="shared" si="38"/>
        <v>0.001455946614958956</v>
      </c>
      <c r="I56" s="128">
        <f t="shared" si="38"/>
        <v>0.0239624956266436</v>
      </c>
      <c r="J56" s="128">
        <f t="shared" si="38"/>
        <v>0.07216821715947012</v>
      </c>
      <c r="K56" s="128">
        <f t="shared" si="38"/>
        <v>0.13924425272735735</v>
      </c>
      <c r="L56" s="128">
        <f t="shared" si="38"/>
        <v>0.21504144557172397</v>
      </c>
      <c r="M56" s="128">
        <f t="shared" si="38"/>
        <v>0.2884675704468898</v>
      </c>
      <c r="N56" s="128">
        <f t="shared" si="38"/>
        <v>0.3500090884891685</v>
      </c>
      <c r="O56" s="128">
        <f t="shared" si="38"/>
        <v>0.39456916076739335</v>
      </c>
      <c r="P56" s="128">
        <f t="shared" si="38"/>
        <v>0.4221847545712884</v>
      </c>
      <c r="Q56" s="128">
        <f t="shared" si="38"/>
        <v>0.43581045080650477</v>
      </c>
      <c r="R56" s="128">
        <f t="shared" si="38"/>
        <v>0.43861656741521826</v>
      </c>
      <c r="S56" s="128">
        <f t="shared" si="38"/>
        <v>0.43273771204201567</v>
      </c>
      <c r="T56" s="128">
        <f t="shared" si="38"/>
        <v>0.41929568843646625</v>
      </c>
      <c r="U56" s="128">
        <f t="shared" si="38"/>
        <v>0.39886184985200596</v>
      </c>
      <c r="V56" s="128">
        <f t="shared" si="38"/>
        <v>0.37186795076386353</v>
      </c>
      <c r="W56" s="128">
        <f t="shared" si="38"/>
        <v>0.3388368370328648</v>
      </c>
      <c r="X56" s="128">
        <f t="shared" si="38"/>
        <v>0.3004655344108119</v>
      </c>
      <c r="Y56" s="128">
        <f t="shared" si="38"/>
        <v>0.2576361079109477</v>
      </c>
      <c r="Z56" s="128">
        <f t="shared" si="38"/>
        <v>0.21142950804728164</v>
      </c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8"/>
      <c r="FL56" s="128"/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8"/>
      <c r="GA56" s="128"/>
      <c r="GB56" s="128"/>
      <c r="GC56" s="128"/>
      <c r="GD56" s="128"/>
      <c r="GE56" s="128"/>
      <c r="GF56" s="128"/>
      <c r="GG56" s="128"/>
      <c r="GH56" s="128"/>
      <c r="GI56" s="128"/>
      <c r="GJ56" s="128"/>
      <c r="GK56" s="128"/>
      <c r="GL56" s="128"/>
      <c r="GM56" s="128"/>
      <c r="GN56" s="128"/>
      <c r="GO56" s="128"/>
      <c r="GP56" s="128"/>
      <c r="GQ56" s="128"/>
      <c r="GR56" s="128"/>
      <c r="GS56" s="128"/>
      <c r="GT56" s="128"/>
      <c r="GU56" s="128"/>
      <c r="GV56" s="128"/>
      <c r="GW56" s="128"/>
      <c r="GX56" s="128"/>
      <c r="GY56" s="128"/>
      <c r="GZ56" s="128"/>
      <c r="HA56" s="128"/>
      <c r="HB56" s="128"/>
      <c r="HC56" s="128"/>
      <c r="HD56" s="128"/>
      <c r="HE56" s="128"/>
      <c r="HF56" s="128"/>
      <c r="HG56" s="128"/>
      <c r="HH56" s="128"/>
      <c r="HI56" s="128"/>
      <c r="HJ56" s="128"/>
      <c r="HK56" s="128"/>
      <c r="HL56" s="128"/>
      <c r="HM56" s="128"/>
      <c r="HN56" s="128"/>
      <c r="HO56" s="128"/>
      <c r="HP56" s="128"/>
      <c r="HQ56" s="128"/>
      <c r="HR56" s="128"/>
      <c r="HS56" s="128"/>
      <c r="HT56" s="128"/>
      <c r="HU56" s="128"/>
      <c r="HV56" s="128"/>
      <c r="HW56" s="128"/>
      <c r="HX56" s="128"/>
      <c r="HY56" s="128"/>
      <c r="HZ56" s="128"/>
      <c r="IA56" s="128"/>
      <c r="IB56" s="128"/>
      <c r="IC56" s="128"/>
      <c r="ID56" s="128"/>
      <c r="IE56" s="128"/>
      <c r="IF56" s="128"/>
      <c r="IG56" s="128"/>
      <c r="IH56" s="128"/>
      <c r="II56" s="128"/>
      <c r="IJ56" s="128"/>
      <c r="IK56" s="128"/>
      <c r="IL56" s="128"/>
      <c r="IM56" s="128"/>
      <c r="IN56" s="128"/>
      <c r="IO56" s="128"/>
      <c r="IP56" s="128"/>
      <c r="IQ56" s="128"/>
      <c r="IR56" s="128"/>
      <c r="IS56" s="128"/>
      <c r="IT56" s="128"/>
      <c r="IU56" s="128"/>
      <c r="IV56" s="128"/>
    </row>
    <row r="57" spans="1:256" s="129" customFormat="1" ht="15">
      <c r="A57" s="150" t="s">
        <v>113</v>
      </c>
      <c r="B57" s="128">
        <f aca="true" t="shared" si="39" ref="B57:Z57">2*ATAN(B56)</f>
        <v>0.4167218585380104</v>
      </c>
      <c r="C57" s="128">
        <f t="shared" si="39"/>
        <v>0.3235674853170241</v>
      </c>
      <c r="D57" s="128">
        <f t="shared" si="39"/>
        <v>0.22869738967488842</v>
      </c>
      <c r="E57" s="128">
        <f t="shared" si="39"/>
        <v>0.13809840018961725</v>
      </c>
      <c r="F57" s="128">
        <f t="shared" si="39"/>
        <v>0.061042515844606446</v>
      </c>
      <c r="G57" s="128">
        <f t="shared" si="39"/>
        <v>0.010841616142279116</v>
      </c>
      <c r="H57" s="128">
        <f t="shared" si="39"/>
        <v>0.0029118911723956557</v>
      </c>
      <c r="I57" s="128">
        <f t="shared" si="39"/>
        <v>0.04791582154979031</v>
      </c>
      <c r="J57" s="128">
        <f t="shared" si="39"/>
        <v>0.14408663431483515</v>
      </c>
      <c r="K57" s="128">
        <f t="shared" si="39"/>
        <v>0.2767092906401582</v>
      </c>
      <c r="L57" s="128">
        <f t="shared" si="39"/>
        <v>0.4236315481576857</v>
      </c>
      <c r="M57" s="128">
        <f t="shared" si="39"/>
        <v>0.5616865864647955</v>
      </c>
      <c r="N57" s="128">
        <f t="shared" si="39"/>
        <v>0.6733658320267518</v>
      </c>
      <c r="O57" s="128">
        <f t="shared" si="39"/>
        <v>0.7516317391181582</v>
      </c>
      <c r="P57" s="128">
        <f t="shared" si="39"/>
        <v>0.7989673894976599</v>
      </c>
      <c r="Q57" s="128">
        <f t="shared" si="39"/>
        <v>0.8219828974993413</v>
      </c>
      <c r="R57" s="128">
        <f t="shared" si="39"/>
        <v>0.8266944833431635</v>
      </c>
      <c r="S57" s="128">
        <f t="shared" si="39"/>
        <v>0.8168125229579832</v>
      </c>
      <c r="T57" s="128">
        <f t="shared" si="39"/>
        <v>0.7940582805178308</v>
      </c>
      <c r="U57" s="128">
        <f t="shared" si="39"/>
        <v>0.7590496565653161</v>
      </c>
      <c r="V57" s="128">
        <f t="shared" si="39"/>
        <v>0.7120438811977112</v>
      </c>
      <c r="W57" s="128">
        <f t="shared" si="39"/>
        <v>0.6533910059818705</v>
      </c>
      <c r="X57" s="128">
        <f t="shared" si="39"/>
        <v>0.583767671050821</v>
      </c>
      <c r="Y57" s="128">
        <f t="shared" si="39"/>
        <v>0.5043051506698869</v>
      </c>
      <c r="Z57" s="128">
        <f t="shared" si="39"/>
        <v>0.4167218585380105</v>
      </c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8"/>
      <c r="FK57" s="128"/>
      <c r="FL57" s="128"/>
      <c r="FM57" s="128"/>
      <c r="FN57" s="128"/>
      <c r="FO57" s="128"/>
      <c r="FP57" s="128"/>
      <c r="FQ57" s="128"/>
      <c r="FR57" s="128"/>
      <c r="FS57" s="128"/>
      <c r="FT57" s="128"/>
      <c r="FU57" s="128"/>
      <c r="FV57" s="128"/>
      <c r="FW57" s="128"/>
      <c r="FX57" s="128"/>
      <c r="FY57" s="128"/>
      <c r="FZ57" s="128"/>
      <c r="GA57" s="128"/>
      <c r="GB57" s="128"/>
      <c r="GC57" s="128"/>
      <c r="GD57" s="128"/>
      <c r="GE57" s="128"/>
      <c r="GF57" s="128"/>
      <c r="GG57" s="128"/>
      <c r="GH57" s="128"/>
      <c r="GI57" s="128"/>
      <c r="GJ57" s="128"/>
      <c r="GK57" s="128"/>
      <c r="GL57" s="128"/>
      <c r="GM57" s="128"/>
      <c r="GN57" s="128"/>
      <c r="GO57" s="128"/>
      <c r="GP57" s="128"/>
      <c r="GQ57" s="128"/>
      <c r="GR57" s="128"/>
      <c r="GS57" s="128"/>
      <c r="GT57" s="128"/>
      <c r="GU57" s="128"/>
      <c r="GV57" s="128"/>
      <c r="GW57" s="128"/>
      <c r="GX57" s="128"/>
      <c r="GY57" s="128"/>
      <c r="GZ57" s="128"/>
      <c r="HA57" s="128"/>
      <c r="HB57" s="128"/>
      <c r="HC57" s="128"/>
      <c r="HD57" s="128"/>
      <c r="HE57" s="128"/>
      <c r="HF57" s="128"/>
      <c r="HG57" s="128"/>
      <c r="HH57" s="128"/>
      <c r="HI57" s="128"/>
      <c r="HJ57" s="128"/>
      <c r="HK57" s="128"/>
      <c r="HL57" s="128"/>
      <c r="HM57" s="128"/>
      <c r="HN57" s="128"/>
      <c r="HO57" s="128"/>
      <c r="HP57" s="128"/>
      <c r="HQ57" s="128"/>
      <c r="HR57" s="128"/>
      <c r="HS57" s="128"/>
      <c r="HT57" s="128"/>
      <c r="HU57" s="128"/>
      <c r="HV57" s="128"/>
      <c r="HW57" s="128"/>
      <c r="HX57" s="128"/>
      <c r="HY57" s="128"/>
      <c r="HZ57" s="128"/>
      <c r="IA57" s="128"/>
      <c r="IB57" s="128"/>
      <c r="IC57" s="128"/>
      <c r="ID57" s="128"/>
      <c r="IE57" s="128"/>
      <c r="IF57" s="128"/>
      <c r="IG57" s="128"/>
      <c r="IH57" s="128"/>
      <c r="II57" s="128"/>
      <c r="IJ57" s="128"/>
      <c r="IK57" s="128"/>
      <c r="IL57" s="128"/>
      <c r="IM57" s="128"/>
      <c r="IN57" s="128"/>
      <c r="IO57" s="128"/>
      <c r="IP57" s="128"/>
      <c r="IQ57" s="128"/>
      <c r="IR57" s="128"/>
      <c r="IS57" s="128"/>
      <c r="IT57" s="128"/>
      <c r="IU57" s="128"/>
      <c r="IV57" s="128"/>
    </row>
    <row r="58" spans="1:256" s="153" customFormat="1" ht="15">
      <c r="A58" s="151" t="s">
        <v>108</v>
      </c>
      <c r="B58" s="152">
        <f aca="true" t="shared" si="40" ref="B58:Z58">($B$5*COS(B19)+($B$6-B39)*COS(B40)+$B$7*COS(B57)-$B$10)*TAN($D$12)-($B$5*SIN(B19)+($B$6-B39)*SIN(B40)+$B$7*SIN(B57))</f>
        <v>0</v>
      </c>
      <c r="C58" s="152">
        <f t="shared" si="40"/>
        <v>0</v>
      </c>
      <c r="D58" s="152">
        <f t="shared" si="40"/>
        <v>0</v>
      </c>
      <c r="E58" s="152">
        <f t="shared" si="40"/>
        <v>0</v>
      </c>
      <c r="F58" s="152">
        <f t="shared" si="40"/>
        <v>0</v>
      </c>
      <c r="G58" s="152">
        <f t="shared" si="40"/>
        <v>0</v>
      </c>
      <c r="H58" s="152">
        <f t="shared" si="40"/>
        <v>0</v>
      </c>
      <c r="I58" s="152">
        <f t="shared" si="40"/>
        <v>0</v>
      </c>
      <c r="J58" s="152">
        <f t="shared" si="40"/>
        <v>0</v>
      </c>
      <c r="K58" s="152">
        <f t="shared" si="40"/>
        <v>0</v>
      </c>
      <c r="L58" s="152">
        <f t="shared" si="40"/>
        <v>0</v>
      </c>
      <c r="M58" s="152">
        <f t="shared" si="40"/>
        <v>0</v>
      </c>
      <c r="N58" s="152">
        <f t="shared" si="40"/>
        <v>0</v>
      </c>
      <c r="O58" s="152">
        <f t="shared" si="40"/>
        <v>-6.591949208711867E-16</v>
      </c>
      <c r="P58" s="152">
        <f t="shared" si="40"/>
        <v>4.718447854656915E-16</v>
      </c>
      <c r="Q58" s="152">
        <f t="shared" si="40"/>
        <v>0</v>
      </c>
      <c r="R58" s="152">
        <f t="shared" si="40"/>
        <v>4.996003610813204E-16</v>
      </c>
      <c r="S58" s="152">
        <f t="shared" si="40"/>
        <v>7.216449660063518E-16</v>
      </c>
      <c r="T58" s="152">
        <f t="shared" si="40"/>
        <v>-6.38378239159465E-16</v>
      </c>
      <c r="U58" s="152">
        <f t="shared" si="40"/>
        <v>-4.3021142204224816E-16</v>
      </c>
      <c r="V58" s="152">
        <f t="shared" si="40"/>
        <v>-9.020562075079397E-16</v>
      </c>
      <c r="W58" s="152">
        <f t="shared" si="40"/>
        <v>6.106226635438361E-16</v>
      </c>
      <c r="X58" s="152">
        <f t="shared" si="40"/>
        <v>-7.216449660063518E-16</v>
      </c>
      <c r="Y58" s="152">
        <f t="shared" si="40"/>
        <v>0</v>
      </c>
      <c r="Z58" s="152">
        <f t="shared" si="40"/>
        <v>0</v>
      </c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152"/>
      <c r="EW58" s="152"/>
      <c r="EX58" s="152"/>
      <c r="EY58" s="152"/>
      <c r="EZ58" s="152"/>
      <c r="FA58" s="152"/>
      <c r="FB58" s="152"/>
      <c r="FC58" s="152"/>
      <c r="FD58" s="152"/>
      <c r="FE58" s="152"/>
      <c r="FF58" s="152"/>
      <c r="FG58" s="152"/>
      <c r="FH58" s="152"/>
      <c r="FI58" s="152"/>
      <c r="FJ58" s="152"/>
      <c r="FK58" s="152"/>
      <c r="FL58" s="152"/>
      <c r="FM58" s="152"/>
      <c r="FN58" s="152"/>
      <c r="FO58" s="152"/>
      <c r="FP58" s="152"/>
      <c r="FQ58" s="152"/>
      <c r="FR58" s="152"/>
      <c r="FS58" s="152"/>
      <c r="FT58" s="152"/>
      <c r="FU58" s="152"/>
      <c r="FV58" s="152"/>
      <c r="FW58" s="152"/>
      <c r="FX58" s="152"/>
      <c r="FY58" s="152"/>
      <c r="FZ58" s="152"/>
      <c r="GA58" s="152"/>
      <c r="GB58" s="152"/>
      <c r="GC58" s="152"/>
      <c r="GD58" s="152"/>
      <c r="GE58" s="152"/>
      <c r="GF58" s="152"/>
      <c r="GG58" s="152"/>
      <c r="GH58" s="152"/>
      <c r="GI58" s="152"/>
      <c r="GJ58" s="152"/>
      <c r="GK58" s="152"/>
      <c r="GL58" s="152"/>
      <c r="GM58" s="152"/>
      <c r="GN58" s="152"/>
      <c r="GO58" s="152"/>
      <c r="GP58" s="152"/>
      <c r="GQ58" s="152"/>
      <c r="GR58" s="152"/>
      <c r="GS58" s="152"/>
      <c r="GT58" s="152"/>
      <c r="GU58" s="152"/>
      <c r="GV58" s="152"/>
      <c r="GW58" s="152"/>
      <c r="GX58" s="152"/>
      <c r="GY58" s="152"/>
      <c r="GZ58" s="152"/>
      <c r="HA58" s="152"/>
      <c r="HB58" s="152"/>
      <c r="HC58" s="152"/>
      <c r="HD58" s="152"/>
      <c r="HE58" s="152"/>
      <c r="HF58" s="152"/>
      <c r="HG58" s="152"/>
      <c r="HH58" s="152"/>
      <c r="HI58" s="152"/>
      <c r="HJ58" s="152"/>
      <c r="HK58" s="152"/>
      <c r="HL58" s="152"/>
      <c r="HM58" s="152"/>
      <c r="HN58" s="152"/>
      <c r="HO58" s="152"/>
      <c r="HP58" s="152"/>
      <c r="HQ58" s="152"/>
      <c r="HR58" s="152"/>
      <c r="HS58" s="152"/>
      <c r="HT58" s="152"/>
      <c r="HU58" s="152"/>
      <c r="HV58" s="152"/>
      <c r="HW58" s="152"/>
      <c r="HX58" s="152"/>
      <c r="HY58" s="152"/>
      <c r="HZ58" s="152"/>
      <c r="IA58" s="152"/>
      <c r="IB58" s="152"/>
      <c r="IC58" s="152"/>
      <c r="ID58" s="152"/>
      <c r="IE58" s="152"/>
      <c r="IF58" s="152"/>
      <c r="IG58" s="152"/>
      <c r="IH58" s="152"/>
      <c r="II58" s="152"/>
      <c r="IJ58" s="152"/>
      <c r="IK58" s="152"/>
      <c r="IL58" s="152"/>
      <c r="IM58" s="152"/>
      <c r="IN58" s="152"/>
      <c r="IO58" s="152"/>
      <c r="IP58" s="152"/>
      <c r="IQ58" s="152"/>
      <c r="IR58" s="152"/>
      <c r="IS58" s="152"/>
      <c r="IT58" s="152"/>
      <c r="IU58" s="152"/>
      <c r="IV58" s="152"/>
    </row>
    <row r="59" spans="1:256" s="129" customFormat="1" ht="15">
      <c r="A59" s="150" t="s">
        <v>114</v>
      </c>
      <c r="B59" s="128">
        <f aca="true" t="shared" si="41" ref="B59:Z59">(-SQRT(B55)-1)/(TAN($D$12)-B54)</f>
        <v>-1.5362348964484425</v>
      </c>
      <c r="C59" s="128">
        <f t="shared" si="41"/>
        <v>-1.390086457498772</v>
      </c>
      <c r="D59" s="128">
        <f t="shared" si="41"/>
        <v>-1.2595032958880594</v>
      </c>
      <c r="E59" s="128">
        <f t="shared" si="41"/>
        <v>-1.1485949976980108</v>
      </c>
      <c r="F59" s="128">
        <f t="shared" si="41"/>
        <v>-1.0629844390268994</v>
      </c>
      <c r="G59" s="128">
        <f t="shared" si="41"/>
        <v>-1.010900814137805</v>
      </c>
      <c r="H59" s="128">
        <f t="shared" si="41"/>
        <v>-1.002916138972584</v>
      </c>
      <c r="I59" s="128">
        <f t="shared" si="41"/>
        <v>-1.0491015878370948</v>
      </c>
      <c r="J59" s="128">
        <f t="shared" si="41"/>
        <v>-1.1555631494720504</v>
      </c>
      <c r="K59" s="128">
        <f t="shared" si="41"/>
        <v>-1.3235395248153994</v>
      </c>
      <c r="L59" s="128">
        <f t="shared" si="41"/>
        <v>-1.5479052221511218</v>
      </c>
      <c r="M59" s="128">
        <f t="shared" si="41"/>
        <v>-1.8108346393377086</v>
      </c>
      <c r="N59" s="128">
        <f t="shared" si="41"/>
        <v>-2.0769660999585717</v>
      </c>
      <c r="O59" s="128">
        <f t="shared" si="41"/>
        <v>-2.303432647294664</v>
      </c>
      <c r="P59" s="128">
        <f t="shared" si="41"/>
        <v>-2.4613140027416467</v>
      </c>
      <c r="Q59" s="128">
        <f t="shared" si="41"/>
        <v>-2.544907917665234</v>
      </c>
      <c r="R59" s="128">
        <f t="shared" si="41"/>
        <v>-2.562627402079513</v>
      </c>
      <c r="S59" s="128">
        <f t="shared" si="41"/>
        <v>-2.52570590793114</v>
      </c>
      <c r="T59" s="128">
        <f t="shared" si="41"/>
        <v>-2.444093594922764</v>
      </c>
      <c r="U59" s="128">
        <f t="shared" si="41"/>
        <v>-2.327022248559038</v>
      </c>
      <c r="V59" s="128">
        <f t="shared" si="41"/>
        <v>-2.184043868533973</v>
      </c>
      <c r="W59" s="128">
        <f t="shared" si="41"/>
        <v>-2.0249719161976594</v>
      </c>
      <c r="X59" s="128">
        <f t="shared" si="41"/>
        <v>-1.8590442621229326</v>
      </c>
      <c r="Y59" s="128">
        <f t="shared" si="41"/>
        <v>-1.694096549297261</v>
      </c>
      <c r="Z59" s="128">
        <f t="shared" si="41"/>
        <v>-1.536234896448443</v>
      </c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8"/>
      <c r="FP59" s="128"/>
      <c r="FQ59" s="128"/>
      <c r="FR59" s="128"/>
      <c r="FS59" s="128"/>
      <c r="FT59" s="128"/>
      <c r="FU59" s="128"/>
      <c r="FV59" s="128"/>
      <c r="FW59" s="128"/>
      <c r="FX59" s="128"/>
      <c r="FY59" s="128"/>
      <c r="FZ59" s="128"/>
      <c r="GA59" s="128"/>
      <c r="GB59" s="128"/>
      <c r="GC59" s="128"/>
      <c r="GD59" s="128"/>
      <c r="GE59" s="128"/>
      <c r="GF59" s="128"/>
      <c r="GG59" s="128"/>
      <c r="GH59" s="128"/>
      <c r="GI59" s="128"/>
      <c r="GJ59" s="128"/>
      <c r="GK59" s="128"/>
      <c r="GL59" s="128"/>
      <c r="GM59" s="128"/>
      <c r="GN59" s="128"/>
      <c r="GO59" s="128"/>
      <c r="GP59" s="128"/>
      <c r="GQ59" s="128"/>
      <c r="GR59" s="128"/>
      <c r="GS59" s="128"/>
      <c r="GT59" s="128"/>
      <c r="GU59" s="128"/>
      <c r="GV59" s="128"/>
      <c r="GW59" s="128"/>
      <c r="GX59" s="128"/>
      <c r="GY59" s="128"/>
      <c r="GZ59" s="128"/>
      <c r="HA59" s="128"/>
      <c r="HB59" s="128"/>
      <c r="HC59" s="128"/>
      <c r="HD59" s="128"/>
      <c r="HE59" s="128"/>
      <c r="HF59" s="128"/>
      <c r="HG59" s="128"/>
      <c r="HH59" s="128"/>
      <c r="HI59" s="128"/>
      <c r="HJ59" s="128"/>
      <c r="HK59" s="128"/>
      <c r="HL59" s="128"/>
      <c r="HM59" s="128"/>
      <c r="HN59" s="128"/>
      <c r="HO59" s="128"/>
      <c r="HP59" s="128"/>
      <c r="HQ59" s="128"/>
      <c r="HR59" s="128"/>
      <c r="HS59" s="128"/>
      <c r="HT59" s="128"/>
      <c r="HU59" s="128"/>
      <c r="HV59" s="128"/>
      <c r="HW59" s="128"/>
      <c r="HX59" s="128"/>
      <c r="HY59" s="128"/>
      <c r="HZ59" s="128"/>
      <c r="IA59" s="128"/>
      <c r="IB59" s="128"/>
      <c r="IC59" s="128"/>
      <c r="ID59" s="128"/>
      <c r="IE59" s="128"/>
      <c r="IF59" s="128"/>
      <c r="IG59" s="128"/>
      <c r="IH59" s="128"/>
      <c r="II59" s="128"/>
      <c r="IJ59" s="128"/>
      <c r="IK59" s="128"/>
      <c r="IL59" s="128"/>
      <c r="IM59" s="128"/>
      <c r="IN59" s="128"/>
      <c r="IO59" s="128"/>
      <c r="IP59" s="128"/>
      <c r="IQ59" s="128"/>
      <c r="IR59" s="128"/>
      <c r="IS59" s="128"/>
      <c r="IT59" s="128"/>
      <c r="IU59" s="128"/>
      <c r="IV59" s="128"/>
    </row>
    <row r="60" spans="1:256" s="129" customFormat="1" ht="15">
      <c r="A60" s="150" t="s">
        <v>115</v>
      </c>
      <c r="B60" s="128">
        <f aca="true" t="shared" si="42" ref="B60:Z60">2*ATAN(B59)</f>
        <v>-1.9875181853329071</v>
      </c>
      <c r="C60" s="128">
        <f t="shared" si="42"/>
        <v>-1.8943638121119208</v>
      </c>
      <c r="D60" s="128">
        <f t="shared" si="42"/>
        <v>-1.799493716469785</v>
      </c>
      <c r="E60" s="128">
        <f t="shared" si="42"/>
        <v>-1.7088947269845136</v>
      </c>
      <c r="F60" s="128">
        <f t="shared" si="42"/>
        <v>-1.6318388426395032</v>
      </c>
      <c r="G60" s="128">
        <f t="shared" si="42"/>
        <v>-1.5816379429371759</v>
      </c>
      <c r="H60" s="128">
        <f t="shared" si="42"/>
        <v>-1.5737082179672925</v>
      </c>
      <c r="I60" s="128">
        <f t="shared" si="42"/>
        <v>-1.618712148344687</v>
      </c>
      <c r="J60" s="128">
        <f t="shared" si="42"/>
        <v>-1.7148829611097318</v>
      </c>
      <c r="K60" s="128">
        <f t="shared" si="42"/>
        <v>-1.8475056174350548</v>
      </c>
      <c r="L60" s="128">
        <f t="shared" si="42"/>
        <v>-1.9944278749525823</v>
      </c>
      <c r="M60" s="128">
        <f t="shared" si="42"/>
        <v>-2.1324829132596923</v>
      </c>
      <c r="N60" s="128">
        <f t="shared" si="42"/>
        <v>-2.2441621588216485</v>
      </c>
      <c r="O60" s="128">
        <f t="shared" si="42"/>
        <v>-2.322428065913055</v>
      </c>
      <c r="P60" s="128">
        <f t="shared" si="42"/>
        <v>-2.3697637162925567</v>
      </c>
      <c r="Q60" s="128">
        <f t="shared" si="42"/>
        <v>-2.392779224294238</v>
      </c>
      <c r="R60" s="128">
        <f t="shared" si="42"/>
        <v>-2.3974908101380605</v>
      </c>
      <c r="S60" s="128">
        <f t="shared" si="42"/>
        <v>-2.3876088497528802</v>
      </c>
      <c r="T60" s="128">
        <f t="shared" si="42"/>
        <v>-2.3648546073127275</v>
      </c>
      <c r="U60" s="128">
        <f t="shared" si="42"/>
        <v>-2.3298459833602125</v>
      </c>
      <c r="V60" s="128">
        <f t="shared" si="42"/>
        <v>-2.282840207992608</v>
      </c>
      <c r="W60" s="128">
        <f t="shared" si="42"/>
        <v>-2.224187332776767</v>
      </c>
      <c r="X60" s="128">
        <f t="shared" si="42"/>
        <v>-2.1545639978457176</v>
      </c>
      <c r="Y60" s="128">
        <f t="shared" si="42"/>
        <v>-2.0751014774647834</v>
      </c>
      <c r="Z60" s="128">
        <f t="shared" si="42"/>
        <v>-1.9875181853329074</v>
      </c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8"/>
      <c r="EQ60" s="128"/>
      <c r="ER60" s="128"/>
      <c r="ES60" s="128"/>
      <c r="ET60" s="128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28"/>
      <c r="FF60" s="128"/>
      <c r="FG60" s="128"/>
      <c r="FH60" s="128"/>
      <c r="FI60" s="128"/>
      <c r="FJ60" s="128"/>
      <c r="FK60" s="128"/>
      <c r="FL60" s="128"/>
      <c r="FM60" s="128"/>
      <c r="FN60" s="128"/>
      <c r="FO60" s="128"/>
      <c r="FP60" s="128"/>
      <c r="FQ60" s="128"/>
      <c r="FR60" s="128"/>
      <c r="FS60" s="128"/>
      <c r="FT60" s="128"/>
      <c r="FU60" s="128"/>
      <c r="FV60" s="128"/>
      <c r="FW60" s="128"/>
      <c r="FX60" s="128"/>
      <c r="FY60" s="128"/>
      <c r="FZ60" s="128"/>
      <c r="GA60" s="128"/>
      <c r="GB60" s="128"/>
      <c r="GC60" s="128"/>
      <c r="GD60" s="128"/>
      <c r="GE60" s="128"/>
      <c r="GF60" s="128"/>
      <c r="GG60" s="128"/>
      <c r="GH60" s="128"/>
      <c r="GI60" s="128"/>
      <c r="GJ60" s="128"/>
      <c r="GK60" s="128"/>
      <c r="GL60" s="128"/>
      <c r="GM60" s="128"/>
      <c r="GN60" s="128"/>
      <c r="GO60" s="128"/>
      <c r="GP60" s="128"/>
      <c r="GQ60" s="128"/>
      <c r="GR60" s="128"/>
      <c r="GS60" s="128"/>
      <c r="GT60" s="128"/>
      <c r="GU60" s="128"/>
      <c r="GV60" s="128"/>
      <c r="GW60" s="128"/>
      <c r="GX60" s="128"/>
      <c r="GY60" s="128"/>
      <c r="GZ60" s="128"/>
      <c r="HA60" s="128"/>
      <c r="HB60" s="128"/>
      <c r="HC60" s="128"/>
      <c r="HD60" s="128"/>
      <c r="HE60" s="128"/>
      <c r="HF60" s="128"/>
      <c r="HG60" s="128"/>
      <c r="HH60" s="128"/>
      <c r="HI60" s="128"/>
      <c r="HJ60" s="128"/>
      <c r="HK60" s="128"/>
      <c r="HL60" s="128"/>
      <c r="HM60" s="128"/>
      <c r="HN60" s="128"/>
      <c r="HO60" s="128"/>
      <c r="HP60" s="128"/>
      <c r="HQ60" s="128"/>
      <c r="HR60" s="128"/>
      <c r="HS60" s="128"/>
      <c r="HT60" s="128"/>
      <c r="HU60" s="128"/>
      <c r="HV60" s="128"/>
      <c r="HW60" s="128"/>
      <c r="HX60" s="128"/>
      <c r="HY60" s="128"/>
      <c r="HZ60" s="128"/>
      <c r="IA60" s="128"/>
      <c r="IB60" s="128"/>
      <c r="IC60" s="128"/>
      <c r="ID60" s="128"/>
      <c r="IE60" s="128"/>
      <c r="IF60" s="128"/>
      <c r="IG60" s="128"/>
      <c r="IH60" s="128"/>
      <c r="II60" s="128"/>
      <c r="IJ60" s="128"/>
      <c r="IK60" s="128"/>
      <c r="IL60" s="128"/>
      <c r="IM60" s="128"/>
      <c r="IN60" s="128"/>
      <c r="IO60" s="128"/>
      <c r="IP60" s="128"/>
      <c r="IQ60" s="128"/>
      <c r="IR60" s="128"/>
      <c r="IS60" s="128"/>
      <c r="IT60" s="128"/>
      <c r="IU60" s="128"/>
      <c r="IV60" s="128"/>
    </row>
    <row r="61" spans="1:256" s="153" customFormat="1" ht="15">
      <c r="A61" s="151" t="s">
        <v>108</v>
      </c>
      <c r="B61" s="152">
        <f aca="true" t="shared" si="43" ref="B61:Z61">($B$5*COS(B19)+($B$6-B39)*COS(B40)+$B$7*COS(B60)-$B$10)*TAN($D$12)-($B$5*SIN(B19)+($B$6-B39)*SIN(B40)+$B$7*SIN(B60))</f>
        <v>0</v>
      </c>
      <c r="C61" s="152">
        <f t="shared" si="43"/>
        <v>0</v>
      </c>
      <c r="D61" s="152">
        <f t="shared" si="43"/>
        <v>0</v>
      </c>
      <c r="E61" s="152">
        <f t="shared" si="43"/>
        <v>0</v>
      </c>
      <c r="F61" s="152">
        <f t="shared" si="43"/>
        <v>0</v>
      </c>
      <c r="G61" s="152">
        <f t="shared" si="43"/>
        <v>0</v>
      </c>
      <c r="H61" s="152">
        <f t="shared" si="43"/>
        <v>0</v>
      </c>
      <c r="I61" s="152">
        <f t="shared" si="43"/>
        <v>0</v>
      </c>
      <c r="J61" s="152">
        <f t="shared" si="43"/>
        <v>0</v>
      </c>
      <c r="K61" s="152">
        <f t="shared" si="43"/>
        <v>0</v>
      </c>
      <c r="L61" s="152">
        <f t="shared" si="43"/>
        <v>0</v>
      </c>
      <c r="M61" s="152">
        <f t="shared" si="43"/>
        <v>0</v>
      </c>
      <c r="N61" s="152">
        <f t="shared" si="43"/>
        <v>0</v>
      </c>
      <c r="O61" s="152">
        <f t="shared" si="43"/>
        <v>0</v>
      </c>
      <c r="P61" s="152">
        <f t="shared" si="43"/>
        <v>0</v>
      </c>
      <c r="Q61" s="152">
        <f t="shared" si="43"/>
        <v>0</v>
      </c>
      <c r="R61" s="152">
        <f t="shared" si="43"/>
        <v>0</v>
      </c>
      <c r="S61" s="152">
        <f t="shared" si="43"/>
        <v>0</v>
      </c>
      <c r="T61" s="152">
        <f t="shared" si="43"/>
        <v>0</v>
      </c>
      <c r="U61" s="152">
        <f t="shared" si="43"/>
        <v>0</v>
      </c>
      <c r="V61" s="152">
        <f t="shared" si="43"/>
        <v>0</v>
      </c>
      <c r="W61" s="152">
        <f t="shared" si="43"/>
        <v>0</v>
      </c>
      <c r="X61" s="152">
        <f t="shared" si="43"/>
        <v>0</v>
      </c>
      <c r="Y61" s="152">
        <f t="shared" si="43"/>
        <v>0</v>
      </c>
      <c r="Z61" s="152">
        <f t="shared" si="43"/>
        <v>0</v>
      </c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  <c r="FF61" s="152"/>
      <c r="FG61" s="152"/>
      <c r="FH61" s="152"/>
      <c r="FI61" s="152"/>
      <c r="FJ61" s="152"/>
      <c r="FK61" s="152"/>
      <c r="FL61" s="152"/>
      <c r="FM61" s="152"/>
      <c r="FN61" s="152"/>
      <c r="FO61" s="152"/>
      <c r="FP61" s="152"/>
      <c r="FQ61" s="152"/>
      <c r="FR61" s="152"/>
      <c r="FS61" s="152"/>
      <c r="FT61" s="152"/>
      <c r="FU61" s="152"/>
      <c r="FV61" s="152"/>
      <c r="FW61" s="152"/>
      <c r="FX61" s="152"/>
      <c r="FY61" s="152"/>
      <c r="FZ61" s="152"/>
      <c r="GA61" s="152"/>
      <c r="GB61" s="152"/>
      <c r="GC61" s="152"/>
      <c r="GD61" s="152"/>
      <c r="GE61" s="152"/>
      <c r="GF61" s="152"/>
      <c r="GG61" s="152"/>
      <c r="GH61" s="152"/>
      <c r="GI61" s="152"/>
      <c r="GJ61" s="152"/>
      <c r="GK61" s="152"/>
      <c r="GL61" s="152"/>
      <c r="GM61" s="152"/>
      <c r="GN61" s="152"/>
      <c r="GO61" s="152"/>
      <c r="GP61" s="152"/>
      <c r="GQ61" s="152"/>
      <c r="GR61" s="152"/>
      <c r="GS61" s="152"/>
      <c r="GT61" s="152"/>
      <c r="GU61" s="152"/>
      <c r="GV61" s="152"/>
      <c r="GW61" s="152"/>
      <c r="GX61" s="152"/>
      <c r="GY61" s="152"/>
      <c r="GZ61" s="152"/>
      <c r="HA61" s="152"/>
      <c r="HB61" s="152"/>
      <c r="HC61" s="152"/>
      <c r="HD61" s="152"/>
      <c r="HE61" s="152"/>
      <c r="HF61" s="152"/>
      <c r="HG61" s="152"/>
      <c r="HH61" s="152"/>
      <c r="HI61" s="152"/>
      <c r="HJ61" s="152"/>
      <c r="HK61" s="152"/>
      <c r="HL61" s="152"/>
      <c r="HM61" s="152"/>
      <c r="HN61" s="152"/>
      <c r="HO61" s="152"/>
      <c r="HP61" s="152"/>
      <c r="HQ61" s="152"/>
      <c r="HR61" s="152"/>
      <c r="HS61" s="152"/>
      <c r="HT61" s="152"/>
      <c r="HU61" s="152"/>
      <c r="HV61" s="152"/>
      <c r="HW61" s="152"/>
      <c r="HX61" s="152"/>
      <c r="HY61" s="152"/>
      <c r="HZ61" s="152"/>
      <c r="IA61" s="152"/>
      <c r="IB61" s="152"/>
      <c r="IC61" s="152"/>
      <c r="ID61" s="152"/>
      <c r="IE61" s="152"/>
      <c r="IF61" s="152"/>
      <c r="IG61" s="152"/>
      <c r="IH61" s="152"/>
      <c r="II61" s="152"/>
      <c r="IJ61" s="152"/>
      <c r="IK61" s="152"/>
      <c r="IL61" s="152"/>
      <c r="IM61" s="152"/>
      <c r="IN61" s="152"/>
      <c r="IO61" s="152"/>
      <c r="IP61" s="152"/>
      <c r="IQ61" s="152"/>
      <c r="IR61" s="152"/>
      <c r="IS61" s="152"/>
      <c r="IT61" s="152"/>
      <c r="IU61" s="152"/>
      <c r="IV61" s="152"/>
    </row>
    <row r="62" spans="1:256" s="156" customFormat="1" ht="15">
      <c r="A62" s="154" t="s">
        <v>117</v>
      </c>
      <c r="B62" s="155">
        <f aca="true" t="shared" si="44" ref="B62:Z62">-$B$5*B24*(SIN(B19)*$F$11+COS(B19))-($B$6-B39)*(SIN(B40)*$F$11+COS(B40))*B44-B43*(COS(B40)*$F$11-SIN(B40))</f>
        <v>-0.9158909054971152</v>
      </c>
      <c r="C62" s="155">
        <f t="shared" si="44"/>
        <v>-0.916884675492269</v>
      </c>
      <c r="D62" s="155">
        <f t="shared" si="44"/>
        <v>-0.8641437070233291</v>
      </c>
      <c r="E62" s="155">
        <f t="shared" si="44"/>
        <v>-0.744445925470854</v>
      </c>
      <c r="F62" s="155">
        <f t="shared" si="44"/>
        <v>-0.5437458078931148</v>
      </c>
      <c r="G62" s="155">
        <f t="shared" si="44"/>
        <v>-0.2499391593003586</v>
      </c>
      <c r="H62" s="155">
        <f t="shared" si="44"/>
        <v>0.1402599352481685</v>
      </c>
      <c r="I62" s="155">
        <f t="shared" si="44"/>
        <v>0.6077962001762232</v>
      </c>
      <c r="J62" s="155">
        <f t="shared" si="44"/>
        <v>1.0920957518045884</v>
      </c>
      <c r="K62" s="155">
        <f t="shared" si="44"/>
        <v>1.4810427403446873</v>
      </c>
      <c r="L62" s="155">
        <f t="shared" si="44"/>
        <v>1.6442385699069908</v>
      </c>
      <c r="M62" s="155">
        <f t="shared" si="44"/>
        <v>1.5221088455749026</v>
      </c>
      <c r="N62" s="155">
        <f t="shared" si="44"/>
        <v>1.1894169749071575</v>
      </c>
      <c r="O62" s="155">
        <f t="shared" si="44"/>
        <v>0.7954097713811239</v>
      </c>
      <c r="P62" s="155">
        <f t="shared" si="44"/>
        <v>0.44848046343796977</v>
      </c>
      <c r="Q62" s="155">
        <f t="shared" si="44"/>
        <v>0.17618723666748992</v>
      </c>
      <c r="R62" s="155">
        <f t="shared" si="44"/>
        <v>-0.04169735655111673</v>
      </c>
      <c r="S62" s="155">
        <f t="shared" si="44"/>
        <v>-0.2344001767975421</v>
      </c>
      <c r="T62" s="155">
        <f t="shared" si="44"/>
        <v>-0.42248532983725995</v>
      </c>
      <c r="U62" s="155">
        <f t="shared" si="44"/>
        <v>-0.6150241757889532</v>
      </c>
      <c r="V62" s="155">
        <f t="shared" si="44"/>
        <v>-0.8118884677530621</v>
      </c>
      <c r="W62" s="155">
        <f t="shared" si="44"/>
        <v>-1.006481818053319</v>
      </c>
      <c r="X62" s="155">
        <f t="shared" si="44"/>
        <v>-1.1876187719919469</v>
      </c>
      <c r="Y62" s="155">
        <f t="shared" si="44"/>
        <v>-1.3405138569440433</v>
      </c>
      <c r="Z62" s="155">
        <f t="shared" si="44"/>
        <v>-1.4471247135306786</v>
      </c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155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5"/>
      <c r="DT62" s="155"/>
      <c r="DU62" s="155"/>
      <c r="DV62" s="155"/>
      <c r="DW62" s="155"/>
      <c r="DX62" s="155"/>
      <c r="DY62" s="155"/>
      <c r="DZ62" s="155"/>
      <c r="EA62" s="155"/>
      <c r="EB62" s="155"/>
      <c r="EC62" s="155"/>
      <c r="ED62" s="155"/>
      <c r="EE62" s="155"/>
      <c r="EF62" s="155"/>
      <c r="EG62" s="155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55"/>
      <c r="ES62" s="155"/>
      <c r="ET62" s="155"/>
      <c r="EU62" s="155"/>
      <c r="EV62" s="155"/>
      <c r="EW62" s="155"/>
      <c r="EX62" s="155"/>
      <c r="EY62" s="155"/>
      <c r="EZ62" s="155"/>
      <c r="FA62" s="155"/>
      <c r="FB62" s="155"/>
      <c r="FC62" s="155"/>
      <c r="FD62" s="155"/>
      <c r="FE62" s="155"/>
      <c r="FF62" s="155"/>
      <c r="FG62" s="155"/>
      <c r="FH62" s="155"/>
      <c r="FI62" s="155"/>
      <c r="FJ62" s="155"/>
      <c r="FK62" s="155"/>
      <c r="FL62" s="155"/>
      <c r="FM62" s="155"/>
      <c r="FN62" s="155"/>
      <c r="FO62" s="155"/>
      <c r="FP62" s="155"/>
      <c r="FQ62" s="155"/>
      <c r="FR62" s="155"/>
      <c r="FS62" s="155"/>
      <c r="FT62" s="155"/>
      <c r="FU62" s="155"/>
      <c r="FV62" s="155"/>
      <c r="FW62" s="155"/>
      <c r="FX62" s="155"/>
      <c r="FY62" s="155"/>
      <c r="FZ62" s="155"/>
      <c r="GA62" s="155"/>
      <c r="GB62" s="155"/>
      <c r="GC62" s="155"/>
      <c r="GD62" s="155"/>
      <c r="GE62" s="155"/>
      <c r="GF62" s="155"/>
      <c r="GG62" s="155"/>
      <c r="GH62" s="155"/>
      <c r="GI62" s="155"/>
      <c r="GJ62" s="155"/>
      <c r="GK62" s="155"/>
      <c r="GL62" s="155"/>
      <c r="GM62" s="155"/>
      <c r="GN62" s="155"/>
      <c r="GO62" s="155"/>
      <c r="GP62" s="155"/>
      <c r="GQ62" s="155"/>
      <c r="GR62" s="155"/>
      <c r="GS62" s="155"/>
      <c r="GT62" s="155"/>
      <c r="GU62" s="155"/>
      <c r="GV62" s="155"/>
      <c r="GW62" s="155"/>
      <c r="GX62" s="155"/>
      <c r="GY62" s="155"/>
      <c r="GZ62" s="155"/>
      <c r="HA62" s="155"/>
      <c r="HB62" s="155"/>
      <c r="HC62" s="155"/>
      <c r="HD62" s="155"/>
      <c r="HE62" s="155"/>
      <c r="HF62" s="155"/>
      <c r="HG62" s="155"/>
      <c r="HH62" s="155"/>
      <c r="HI62" s="155"/>
      <c r="HJ62" s="155"/>
      <c r="HK62" s="155"/>
      <c r="HL62" s="155"/>
      <c r="HM62" s="155"/>
      <c r="HN62" s="155"/>
      <c r="HO62" s="155"/>
      <c r="HP62" s="155"/>
      <c r="HQ62" s="155"/>
      <c r="HR62" s="155"/>
      <c r="HS62" s="155"/>
      <c r="HT62" s="155"/>
      <c r="HU62" s="155"/>
      <c r="HV62" s="155"/>
      <c r="HW62" s="155"/>
      <c r="HX62" s="155"/>
      <c r="HY62" s="155"/>
      <c r="HZ62" s="155"/>
      <c r="IA62" s="155"/>
      <c r="IB62" s="155"/>
      <c r="IC62" s="155"/>
      <c r="ID62" s="155"/>
      <c r="IE62" s="155"/>
      <c r="IF62" s="155"/>
      <c r="IG62" s="155"/>
      <c r="IH62" s="155"/>
      <c r="II62" s="155"/>
      <c r="IJ62" s="155"/>
      <c r="IK62" s="155"/>
      <c r="IL62" s="155"/>
      <c r="IM62" s="155"/>
      <c r="IN62" s="155"/>
      <c r="IO62" s="155"/>
      <c r="IP62" s="155"/>
      <c r="IQ62" s="155"/>
      <c r="IR62" s="155"/>
      <c r="IS62" s="155"/>
      <c r="IT62" s="155"/>
      <c r="IU62" s="155"/>
      <c r="IV62" s="155"/>
    </row>
    <row r="63" spans="1:256" s="156" customFormat="1" ht="15">
      <c r="A63" s="154" t="s">
        <v>118</v>
      </c>
      <c r="B63" s="155">
        <f aca="true" t="shared" si="45" ref="B63:Z63">B62/$B$7/(COS(B57)+SIN(B57)*$F$11)</f>
        <v>-0.34714250735692814</v>
      </c>
      <c r="C63" s="155">
        <f t="shared" si="45"/>
        <v>-0.3621021313765573</v>
      </c>
      <c r="D63" s="155">
        <f t="shared" si="45"/>
        <v>-0.3598584899234631</v>
      </c>
      <c r="E63" s="155">
        <f t="shared" si="45"/>
        <v>-0.32994411231973975</v>
      </c>
      <c r="F63" s="155">
        <f t="shared" si="45"/>
        <v>-0.25669162291503755</v>
      </c>
      <c r="G63" s="155">
        <f t="shared" si="45"/>
        <v>-0.12363645302683732</v>
      </c>
      <c r="H63" s="155">
        <f t="shared" si="45"/>
        <v>0.06992664558749113</v>
      </c>
      <c r="I63" s="155">
        <f t="shared" si="45"/>
        <v>0.29032545888890077</v>
      </c>
      <c r="J63" s="155">
        <f t="shared" si="45"/>
        <v>0.48185255963257234</v>
      </c>
      <c r="K63" s="155">
        <f t="shared" si="45"/>
        <v>0.5995390234970193</v>
      </c>
      <c r="L63" s="155">
        <f t="shared" si="45"/>
        <v>0.6215576653587896</v>
      </c>
      <c r="M63" s="155">
        <f t="shared" si="45"/>
        <v>0.551899667177603</v>
      </c>
      <c r="N63" s="155">
        <f t="shared" si="45"/>
        <v>0.4231753159558254</v>
      </c>
      <c r="O63" s="155">
        <f t="shared" si="45"/>
        <v>0.28138021718136447</v>
      </c>
      <c r="P63" s="155">
        <f t="shared" si="45"/>
        <v>0.1585763870905169</v>
      </c>
      <c r="Q63" s="155">
        <f t="shared" si="45"/>
        <v>0.062333305031223994</v>
      </c>
      <c r="R63" s="155">
        <f t="shared" si="45"/>
        <v>-0.014754821332692661</v>
      </c>
      <c r="S63" s="155">
        <f t="shared" si="45"/>
        <v>-0.08291388617919562</v>
      </c>
      <c r="T63" s="155">
        <f t="shared" si="45"/>
        <v>-0.14937672225483703</v>
      </c>
      <c r="U63" s="155">
        <f t="shared" si="45"/>
        <v>-0.21751938402204068</v>
      </c>
      <c r="V63" s="155">
        <f t="shared" si="45"/>
        <v>-0.2878199314367518</v>
      </c>
      <c r="W63" s="155">
        <f t="shared" si="45"/>
        <v>-0.358968190138468</v>
      </c>
      <c r="X63" s="155">
        <f t="shared" si="45"/>
        <v>-0.42856887188687415</v>
      </c>
      <c r="Y63" s="155">
        <f t="shared" si="45"/>
        <v>-0.49330401874422536</v>
      </c>
      <c r="Z63" s="155">
        <f t="shared" si="45"/>
        <v>-0.5484916363926036</v>
      </c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5"/>
      <c r="DE63" s="155"/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5"/>
      <c r="ES63" s="155"/>
      <c r="ET63" s="155"/>
      <c r="EU63" s="155"/>
      <c r="EV63" s="155"/>
      <c r="EW63" s="155"/>
      <c r="EX63" s="155"/>
      <c r="EY63" s="155"/>
      <c r="EZ63" s="155"/>
      <c r="FA63" s="155"/>
      <c r="FB63" s="155"/>
      <c r="FC63" s="155"/>
      <c r="FD63" s="155"/>
      <c r="FE63" s="155"/>
      <c r="FF63" s="155"/>
      <c r="FG63" s="155"/>
      <c r="FH63" s="155"/>
      <c r="FI63" s="155"/>
      <c r="FJ63" s="155"/>
      <c r="FK63" s="155"/>
      <c r="FL63" s="155"/>
      <c r="FM63" s="155"/>
      <c r="FN63" s="155"/>
      <c r="FO63" s="155"/>
      <c r="FP63" s="155"/>
      <c r="FQ63" s="155"/>
      <c r="FR63" s="155"/>
      <c r="FS63" s="155"/>
      <c r="FT63" s="155"/>
      <c r="FU63" s="155"/>
      <c r="FV63" s="155"/>
      <c r="FW63" s="155"/>
      <c r="FX63" s="155"/>
      <c r="FY63" s="155"/>
      <c r="FZ63" s="155"/>
      <c r="GA63" s="155"/>
      <c r="GB63" s="155"/>
      <c r="GC63" s="155"/>
      <c r="GD63" s="155"/>
      <c r="GE63" s="155"/>
      <c r="GF63" s="155"/>
      <c r="GG63" s="155"/>
      <c r="GH63" s="155"/>
      <c r="GI63" s="155"/>
      <c r="GJ63" s="155"/>
      <c r="GK63" s="155"/>
      <c r="GL63" s="155"/>
      <c r="GM63" s="155"/>
      <c r="GN63" s="155"/>
      <c r="GO63" s="155"/>
      <c r="GP63" s="155"/>
      <c r="GQ63" s="155"/>
      <c r="GR63" s="155"/>
      <c r="GS63" s="155"/>
      <c r="GT63" s="155"/>
      <c r="GU63" s="155"/>
      <c r="GV63" s="155"/>
      <c r="GW63" s="155"/>
      <c r="GX63" s="155"/>
      <c r="GY63" s="155"/>
      <c r="GZ63" s="155"/>
      <c r="HA63" s="155"/>
      <c r="HB63" s="155"/>
      <c r="HC63" s="155"/>
      <c r="HD63" s="155"/>
      <c r="HE63" s="155"/>
      <c r="HF63" s="155"/>
      <c r="HG63" s="155"/>
      <c r="HH63" s="155"/>
      <c r="HI63" s="155"/>
      <c r="HJ63" s="155"/>
      <c r="HK63" s="155"/>
      <c r="HL63" s="155"/>
      <c r="HM63" s="155"/>
      <c r="HN63" s="155"/>
      <c r="HO63" s="155"/>
      <c r="HP63" s="155"/>
      <c r="HQ63" s="155"/>
      <c r="HR63" s="155"/>
      <c r="HS63" s="155"/>
      <c r="HT63" s="155"/>
      <c r="HU63" s="155"/>
      <c r="HV63" s="155"/>
      <c r="HW63" s="155"/>
      <c r="HX63" s="155"/>
      <c r="HY63" s="155"/>
      <c r="HZ63" s="155"/>
      <c r="IA63" s="155"/>
      <c r="IB63" s="155"/>
      <c r="IC63" s="155"/>
      <c r="ID63" s="155"/>
      <c r="IE63" s="155"/>
      <c r="IF63" s="155"/>
      <c r="IG63" s="155"/>
      <c r="IH63" s="155"/>
      <c r="II63" s="155"/>
      <c r="IJ63" s="155"/>
      <c r="IK63" s="155"/>
      <c r="IL63" s="155"/>
      <c r="IM63" s="155"/>
      <c r="IN63" s="155"/>
      <c r="IO63" s="155"/>
      <c r="IP63" s="155"/>
      <c r="IQ63" s="155"/>
      <c r="IR63" s="155"/>
      <c r="IS63" s="155"/>
      <c r="IT63" s="155"/>
      <c r="IU63" s="155"/>
      <c r="IV63" s="155"/>
    </row>
    <row r="64" spans="1:256" s="156" customFormat="1" ht="15">
      <c r="A64" s="154" t="s">
        <v>119</v>
      </c>
      <c r="B64" s="155">
        <f aca="true" t="shared" si="46" ref="B64:Z64">B62/$B$7/(COS(B60)+SIN(B60)*$F$11)</f>
        <v>0.34714250735692814</v>
      </c>
      <c r="C64" s="155">
        <f t="shared" si="46"/>
        <v>0.3621021313765573</v>
      </c>
      <c r="D64" s="155">
        <f t="shared" si="46"/>
        <v>0.3598584899234631</v>
      </c>
      <c r="E64" s="155">
        <f t="shared" si="46"/>
        <v>0.32994411231973986</v>
      </c>
      <c r="F64" s="155">
        <f t="shared" si="46"/>
        <v>0.25669162291503755</v>
      </c>
      <c r="G64" s="155">
        <f t="shared" si="46"/>
        <v>0.12363645302683732</v>
      </c>
      <c r="H64" s="155">
        <f t="shared" si="46"/>
        <v>-0.06992664558749112</v>
      </c>
      <c r="I64" s="155">
        <f t="shared" si="46"/>
        <v>-0.2903254588889008</v>
      </c>
      <c r="J64" s="155">
        <f t="shared" si="46"/>
        <v>-0.48185255963257234</v>
      </c>
      <c r="K64" s="155">
        <f t="shared" si="46"/>
        <v>-0.5995390234970193</v>
      </c>
      <c r="L64" s="155">
        <f t="shared" si="46"/>
        <v>-0.6215576653587896</v>
      </c>
      <c r="M64" s="155">
        <f t="shared" si="46"/>
        <v>-0.5518996671776029</v>
      </c>
      <c r="N64" s="155">
        <f t="shared" si="46"/>
        <v>-0.42317531595582547</v>
      </c>
      <c r="O64" s="155">
        <f t="shared" si="46"/>
        <v>-0.28138021718136447</v>
      </c>
      <c r="P64" s="155">
        <f t="shared" si="46"/>
        <v>-0.1585763870905169</v>
      </c>
      <c r="Q64" s="155">
        <f t="shared" si="46"/>
        <v>-0.062333305031223994</v>
      </c>
      <c r="R64" s="155">
        <f t="shared" si="46"/>
        <v>0.014754821332692663</v>
      </c>
      <c r="S64" s="155">
        <f t="shared" si="46"/>
        <v>0.08291388617919562</v>
      </c>
      <c r="T64" s="155">
        <f t="shared" si="46"/>
        <v>0.14937672225483703</v>
      </c>
      <c r="U64" s="155">
        <f t="shared" si="46"/>
        <v>0.21751938402204068</v>
      </c>
      <c r="V64" s="155">
        <f t="shared" si="46"/>
        <v>0.2878199314367518</v>
      </c>
      <c r="W64" s="155">
        <f t="shared" si="46"/>
        <v>0.358968190138468</v>
      </c>
      <c r="X64" s="155">
        <f t="shared" si="46"/>
        <v>0.42856887188687415</v>
      </c>
      <c r="Y64" s="155">
        <f t="shared" si="46"/>
        <v>0.4933040187442254</v>
      </c>
      <c r="Z64" s="155">
        <f t="shared" si="46"/>
        <v>0.5484916363926036</v>
      </c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5"/>
      <c r="FF64" s="155"/>
      <c r="FG64" s="155"/>
      <c r="FH64" s="155"/>
      <c r="FI64" s="155"/>
      <c r="FJ64" s="155"/>
      <c r="FK64" s="155"/>
      <c r="FL64" s="155"/>
      <c r="FM64" s="155"/>
      <c r="FN64" s="155"/>
      <c r="FO64" s="155"/>
      <c r="FP64" s="155"/>
      <c r="FQ64" s="155"/>
      <c r="FR64" s="155"/>
      <c r="FS64" s="155"/>
      <c r="FT64" s="155"/>
      <c r="FU64" s="155"/>
      <c r="FV64" s="155"/>
      <c r="FW64" s="155"/>
      <c r="FX64" s="155"/>
      <c r="FY64" s="155"/>
      <c r="FZ64" s="155"/>
      <c r="GA64" s="155"/>
      <c r="GB64" s="155"/>
      <c r="GC64" s="155"/>
      <c r="GD64" s="155"/>
      <c r="GE64" s="155"/>
      <c r="GF64" s="155"/>
      <c r="GG64" s="155"/>
      <c r="GH64" s="155"/>
      <c r="GI64" s="155"/>
      <c r="GJ64" s="155"/>
      <c r="GK64" s="155"/>
      <c r="GL64" s="155"/>
      <c r="GM64" s="155"/>
      <c r="GN64" s="155"/>
      <c r="GO64" s="155"/>
      <c r="GP64" s="155"/>
      <c r="GQ64" s="155"/>
      <c r="GR64" s="155"/>
      <c r="GS64" s="155"/>
      <c r="GT64" s="155"/>
      <c r="GU64" s="155"/>
      <c r="GV64" s="155"/>
      <c r="GW64" s="155"/>
      <c r="GX64" s="155"/>
      <c r="GY64" s="155"/>
      <c r="GZ64" s="155"/>
      <c r="HA64" s="155"/>
      <c r="HB64" s="155"/>
      <c r="HC64" s="155"/>
      <c r="HD64" s="155"/>
      <c r="HE64" s="155"/>
      <c r="HF64" s="155"/>
      <c r="HG64" s="155"/>
      <c r="HH64" s="155"/>
      <c r="HI64" s="155"/>
      <c r="HJ64" s="155"/>
      <c r="HK64" s="155"/>
      <c r="HL64" s="155"/>
      <c r="HM64" s="155"/>
      <c r="HN64" s="155"/>
      <c r="HO64" s="155"/>
      <c r="HP64" s="155"/>
      <c r="HQ64" s="155"/>
      <c r="HR64" s="155"/>
      <c r="HS64" s="155"/>
      <c r="HT64" s="155"/>
      <c r="HU64" s="155"/>
      <c r="HV64" s="155"/>
      <c r="HW64" s="155"/>
      <c r="HX64" s="155"/>
      <c r="HY64" s="155"/>
      <c r="HZ64" s="155"/>
      <c r="IA64" s="155"/>
      <c r="IB64" s="155"/>
      <c r="IC64" s="155"/>
      <c r="ID64" s="155"/>
      <c r="IE64" s="155"/>
      <c r="IF64" s="155"/>
      <c r="IG64" s="155"/>
      <c r="IH64" s="155"/>
      <c r="II64" s="155"/>
      <c r="IJ64" s="155"/>
      <c r="IK64" s="155"/>
      <c r="IL64" s="155"/>
      <c r="IM64" s="155"/>
      <c r="IN64" s="155"/>
      <c r="IO64" s="155"/>
      <c r="IP64" s="155"/>
      <c r="IQ64" s="155"/>
      <c r="IR64" s="155"/>
      <c r="IS64" s="155"/>
      <c r="IT64" s="155"/>
      <c r="IU64" s="155"/>
      <c r="IV64" s="155"/>
    </row>
    <row r="65" spans="1:256" s="156" customFormat="1" ht="15">
      <c r="A65" s="154" t="s">
        <v>120</v>
      </c>
      <c r="B65" s="155">
        <f aca="true" t="shared" si="47" ref="B65:Z65">-($B$5*B22*(SIN(B19)*$F$11+COS(B19))+($B$6-B39)*(SIN(B40)*$F$11+COS(B40))*B46)-($B$5*B24^2*(COS(B19)*$F$11-SIN(B19))+($B$6-B39)*(COS(B40)*$F$11-SIN(B40))*B44^2)-B45*(COS(B40)*$F$11-SIN(B40))+B43*B44*(SIN(B40)*$F$11+COS(B40))</f>
        <v>-0.05523479872758379</v>
      </c>
      <c r="C65" s="155">
        <f t="shared" si="47"/>
        <v>0.15707266168526612</v>
      </c>
      <c r="D65" s="155">
        <f t="shared" si="47"/>
        <v>0.40997037861871366</v>
      </c>
      <c r="E65" s="155">
        <f t="shared" si="47"/>
        <v>0.7039395513763791</v>
      </c>
      <c r="F65" s="155">
        <f t="shared" si="47"/>
        <v>1.0347780885755988</v>
      </c>
      <c r="G65" s="155">
        <f t="shared" si="47"/>
        <v>1.3843634932490338</v>
      </c>
      <c r="H65" s="155">
        <f t="shared" si="47"/>
        <v>1.7020097434264714</v>
      </c>
      <c r="I65" s="155">
        <f t="shared" si="47"/>
        <v>1.8772036301266286</v>
      </c>
      <c r="J65" s="155">
        <f t="shared" si="47"/>
        <v>1.7289729040626916</v>
      </c>
      <c r="K65" s="155">
        <f t="shared" si="47"/>
        <v>1.08611193977009</v>
      </c>
      <c r="L65" s="155">
        <f t="shared" si="47"/>
        <v>0.010565487753136718</v>
      </c>
      <c r="M65" s="155">
        <f t="shared" si="47"/>
        <v>-1.0583009778579144</v>
      </c>
      <c r="N65" s="155">
        <f t="shared" si="47"/>
        <v>-1.6261364159276321</v>
      </c>
      <c r="O65" s="155">
        <f t="shared" si="47"/>
        <v>-1.625934782365746</v>
      </c>
      <c r="P65" s="155">
        <f t="shared" si="47"/>
        <v>-1.358755794502625</v>
      </c>
      <c r="Q65" s="155">
        <f t="shared" si="47"/>
        <v>-1.1112902160640565</v>
      </c>
      <c r="R65" s="155">
        <f t="shared" si="47"/>
        <v>-0.9936770488583129</v>
      </c>
      <c r="S65" s="155">
        <f t="shared" si="47"/>
        <v>-0.9943140663624875</v>
      </c>
      <c r="T65" s="155">
        <f t="shared" si="47"/>
        <v>-1.0601070065188196</v>
      </c>
      <c r="U65" s="155">
        <f t="shared" si="47"/>
        <v>-1.1362693771399082</v>
      </c>
      <c r="V65" s="155">
        <f t="shared" si="47"/>
        <v>-1.1772627180355304</v>
      </c>
      <c r="W65" s="155">
        <f t="shared" si="47"/>
        <v>-1.14682639963051</v>
      </c>
      <c r="X65" s="155">
        <f t="shared" si="47"/>
        <v>-1.0156866421205242</v>
      </c>
      <c r="Y65" s="155">
        <f t="shared" si="47"/>
        <v>-0.7595392301423324</v>
      </c>
      <c r="Z65" s="155">
        <f t="shared" si="47"/>
        <v>-0.35770522437170815</v>
      </c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5"/>
      <c r="FF65" s="155"/>
      <c r="FG65" s="155"/>
      <c r="FH65" s="155"/>
      <c r="FI65" s="155"/>
      <c r="FJ65" s="155"/>
      <c r="FK65" s="155"/>
      <c r="FL65" s="155"/>
      <c r="FM65" s="155"/>
      <c r="FN65" s="155"/>
      <c r="FO65" s="155"/>
      <c r="FP65" s="155"/>
      <c r="FQ65" s="155"/>
      <c r="FR65" s="155"/>
      <c r="FS65" s="155"/>
      <c r="FT65" s="155"/>
      <c r="FU65" s="155"/>
      <c r="FV65" s="155"/>
      <c r="FW65" s="155"/>
      <c r="FX65" s="155"/>
      <c r="FY65" s="155"/>
      <c r="FZ65" s="155"/>
      <c r="GA65" s="155"/>
      <c r="GB65" s="155"/>
      <c r="GC65" s="155"/>
      <c r="GD65" s="155"/>
      <c r="GE65" s="155"/>
      <c r="GF65" s="155"/>
      <c r="GG65" s="155"/>
      <c r="GH65" s="155"/>
      <c r="GI65" s="155"/>
      <c r="GJ65" s="155"/>
      <c r="GK65" s="155"/>
      <c r="GL65" s="155"/>
      <c r="GM65" s="155"/>
      <c r="GN65" s="155"/>
      <c r="GO65" s="155"/>
      <c r="GP65" s="155"/>
      <c r="GQ65" s="155"/>
      <c r="GR65" s="155"/>
      <c r="GS65" s="155"/>
      <c r="GT65" s="155"/>
      <c r="GU65" s="155"/>
      <c r="GV65" s="155"/>
      <c r="GW65" s="155"/>
      <c r="GX65" s="155"/>
      <c r="GY65" s="155"/>
      <c r="GZ65" s="155"/>
      <c r="HA65" s="155"/>
      <c r="HB65" s="155"/>
      <c r="HC65" s="155"/>
      <c r="HD65" s="155"/>
      <c r="HE65" s="155"/>
      <c r="HF65" s="155"/>
      <c r="HG65" s="155"/>
      <c r="HH65" s="155"/>
      <c r="HI65" s="155"/>
      <c r="HJ65" s="155"/>
      <c r="HK65" s="155"/>
      <c r="HL65" s="155"/>
      <c r="HM65" s="155"/>
      <c r="HN65" s="155"/>
      <c r="HO65" s="155"/>
      <c r="HP65" s="155"/>
      <c r="HQ65" s="155"/>
      <c r="HR65" s="155"/>
      <c r="HS65" s="155"/>
      <c r="HT65" s="155"/>
      <c r="HU65" s="155"/>
      <c r="HV65" s="155"/>
      <c r="HW65" s="155"/>
      <c r="HX65" s="155"/>
      <c r="HY65" s="155"/>
      <c r="HZ65" s="155"/>
      <c r="IA65" s="155"/>
      <c r="IB65" s="155"/>
      <c r="IC65" s="155"/>
      <c r="ID65" s="155"/>
      <c r="IE65" s="155"/>
      <c r="IF65" s="155"/>
      <c r="IG65" s="155"/>
      <c r="IH65" s="155"/>
      <c r="II65" s="155"/>
      <c r="IJ65" s="155"/>
      <c r="IK65" s="155"/>
      <c r="IL65" s="155"/>
      <c r="IM65" s="155"/>
      <c r="IN65" s="155"/>
      <c r="IO65" s="155"/>
      <c r="IP65" s="155"/>
      <c r="IQ65" s="155"/>
      <c r="IR65" s="155"/>
      <c r="IS65" s="155"/>
      <c r="IT65" s="155"/>
      <c r="IU65" s="155"/>
      <c r="IV65" s="155"/>
    </row>
    <row r="66" spans="1:256" s="156" customFormat="1" ht="15">
      <c r="A66" s="154" t="s">
        <v>121</v>
      </c>
      <c r="B66" s="155">
        <f aca="true" t="shared" si="48" ref="B66:Z66">(B65+(B63^2)*$B$7*(SIN(B57)-COS(B57)*$F$11))/$B$7/(COS(B57)+SIN(B57)*$F$11)</f>
        <v>-0.06749235019372309</v>
      </c>
      <c r="C66" s="155">
        <f t="shared" si="48"/>
        <v>-0.003229286930404986</v>
      </c>
      <c r="D66" s="155">
        <f t="shared" si="48"/>
        <v>0.09013060575856031</v>
      </c>
      <c r="E66" s="155">
        <f t="shared" si="48"/>
        <v>0.22969604529841497</v>
      </c>
      <c r="F66" s="155">
        <f t="shared" si="48"/>
        <v>0.43019799536618425</v>
      </c>
      <c r="G66" s="155">
        <f t="shared" si="48"/>
        <v>0.6698397569155204</v>
      </c>
      <c r="H66" s="155">
        <f t="shared" si="48"/>
        <v>0.8436762818026653</v>
      </c>
      <c r="I66" s="155">
        <f t="shared" si="48"/>
        <v>0.820107111822167</v>
      </c>
      <c r="J66" s="155">
        <f t="shared" si="48"/>
        <v>0.5895109993654536</v>
      </c>
      <c r="K66" s="155">
        <f t="shared" si="48"/>
        <v>0.2392260376802842</v>
      </c>
      <c r="L66" s="155">
        <f t="shared" si="48"/>
        <v>-0.14220293023425395</v>
      </c>
      <c r="M66" s="155">
        <f t="shared" si="48"/>
        <v>-0.4530291244747835</v>
      </c>
      <c r="N66" s="155">
        <f t="shared" si="48"/>
        <v>-0.5986998399273852</v>
      </c>
      <c r="O66" s="155">
        <f t="shared" si="48"/>
        <v>-0.5778570947434691</v>
      </c>
      <c r="P66" s="155">
        <f t="shared" si="48"/>
        <v>-0.48009570832941945</v>
      </c>
      <c r="Q66" s="155">
        <f t="shared" si="48"/>
        <v>-0.39302129662852303</v>
      </c>
      <c r="R66" s="155">
        <f t="shared" si="48"/>
        <v>-0.3516086735846838</v>
      </c>
      <c r="S66" s="155">
        <f t="shared" si="48"/>
        <v>-0.3515006073362344</v>
      </c>
      <c r="T66" s="155">
        <f t="shared" si="48"/>
        <v>-0.37462524017432536</v>
      </c>
      <c r="U66" s="155">
        <f t="shared" si="48"/>
        <v>-0.4031183410158982</v>
      </c>
      <c r="V66" s="155">
        <f t="shared" si="48"/>
        <v>-0.42343517911417783</v>
      </c>
      <c r="W66" s="155">
        <f t="shared" si="48"/>
        <v>-0.4261326836851707</v>
      </c>
      <c r="X66" s="155">
        <f t="shared" si="48"/>
        <v>-0.404068649195946</v>
      </c>
      <c r="Y66" s="155">
        <f t="shared" si="48"/>
        <v>-0.3497716414457119</v>
      </c>
      <c r="Z66" s="155">
        <f t="shared" si="48"/>
        <v>-0.25180608275151917</v>
      </c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5"/>
      <c r="FF66" s="155"/>
      <c r="FG66" s="155"/>
      <c r="FH66" s="155"/>
      <c r="FI66" s="155"/>
      <c r="FJ66" s="155"/>
      <c r="FK66" s="155"/>
      <c r="FL66" s="155"/>
      <c r="FM66" s="155"/>
      <c r="FN66" s="155"/>
      <c r="FO66" s="155"/>
      <c r="FP66" s="155"/>
      <c r="FQ66" s="155"/>
      <c r="FR66" s="155"/>
      <c r="FS66" s="155"/>
      <c r="FT66" s="155"/>
      <c r="FU66" s="155"/>
      <c r="FV66" s="155"/>
      <c r="FW66" s="155"/>
      <c r="FX66" s="155"/>
      <c r="FY66" s="155"/>
      <c r="FZ66" s="155"/>
      <c r="GA66" s="155"/>
      <c r="GB66" s="155"/>
      <c r="GC66" s="155"/>
      <c r="GD66" s="155"/>
      <c r="GE66" s="155"/>
      <c r="GF66" s="155"/>
      <c r="GG66" s="155"/>
      <c r="GH66" s="155"/>
      <c r="GI66" s="155"/>
      <c r="GJ66" s="155"/>
      <c r="GK66" s="155"/>
      <c r="GL66" s="155"/>
      <c r="GM66" s="155"/>
      <c r="GN66" s="155"/>
      <c r="GO66" s="155"/>
      <c r="GP66" s="155"/>
      <c r="GQ66" s="155"/>
      <c r="GR66" s="155"/>
      <c r="GS66" s="155"/>
      <c r="GT66" s="155"/>
      <c r="GU66" s="155"/>
      <c r="GV66" s="155"/>
      <c r="GW66" s="155"/>
      <c r="GX66" s="155"/>
      <c r="GY66" s="155"/>
      <c r="GZ66" s="155"/>
      <c r="HA66" s="155"/>
      <c r="HB66" s="155"/>
      <c r="HC66" s="155"/>
      <c r="HD66" s="155"/>
      <c r="HE66" s="155"/>
      <c r="HF66" s="155"/>
      <c r="HG66" s="155"/>
      <c r="HH66" s="155"/>
      <c r="HI66" s="155"/>
      <c r="HJ66" s="155"/>
      <c r="HK66" s="155"/>
      <c r="HL66" s="155"/>
      <c r="HM66" s="155"/>
      <c r="HN66" s="155"/>
      <c r="HO66" s="155"/>
      <c r="HP66" s="155"/>
      <c r="HQ66" s="155"/>
      <c r="HR66" s="155"/>
      <c r="HS66" s="155"/>
      <c r="HT66" s="155"/>
      <c r="HU66" s="155"/>
      <c r="HV66" s="155"/>
      <c r="HW66" s="155"/>
      <c r="HX66" s="155"/>
      <c r="HY66" s="155"/>
      <c r="HZ66" s="155"/>
      <c r="IA66" s="155"/>
      <c r="IB66" s="155"/>
      <c r="IC66" s="155"/>
      <c r="ID66" s="155"/>
      <c r="IE66" s="155"/>
      <c r="IF66" s="155"/>
      <c r="IG66" s="155"/>
      <c r="IH66" s="155"/>
      <c r="II66" s="155"/>
      <c r="IJ66" s="155"/>
      <c r="IK66" s="155"/>
      <c r="IL66" s="155"/>
      <c r="IM66" s="155"/>
      <c r="IN66" s="155"/>
      <c r="IO66" s="155"/>
      <c r="IP66" s="155"/>
      <c r="IQ66" s="155"/>
      <c r="IR66" s="155"/>
      <c r="IS66" s="155"/>
      <c r="IT66" s="155"/>
      <c r="IU66" s="155"/>
      <c r="IV66" s="155"/>
    </row>
    <row r="67" spans="1:256" s="156" customFormat="1" ht="15">
      <c r="A67" s="154" t="s">
        <v>122</v>
      </c>
      <c r="B67" s="155">
        <f aca="true" t="shared" si="49" ref="B67:Z67">(B65+(B64^2)*$B$7*(SIN(B60)-COS(B60)*$F$11))/$B$7/(COS(B60)+SIN(B60)*$F$11)</f>
        <v>0.06749235019372309</v>
      </c>
      <c r="C67" s="155">
        <f t="shared" si="49"/>
        <v>0.003229286930404997</v>
      </c>
      <c r="D67" s="155">
        <f t="shared" si="49"/>
        <v>-0.0901306057585603</v>
      </c>
      <c r="E67" s="155">
        <f t="shared" si="49"/>
        <v>-0.22969604529841495</v>
      </c>
      <c r="F67" s="155">
        <f t="shared" si="49"/>
        <v>-0.43019799536618425</v>
      </c>
      <c r="G67" s="155">
        <f t="shared" si="49"/>
        <v>-0.6698397569155204</v>
      </c>
      <c r="H67" s="155">
        <f t="shared" si="49"/>
        <v>-0.8436762818026651</v>
      </c>
      <c r="I67" s="155">
        <f t="shared" si="49"/>
        <v>-0.8201071118221671</v>
      </c>
      <c r="J67" s="155">
        <f t="shared" si="49"/>
        <v>-0.5895109993654536</v>
      </c>
      <c r="K67" s="155">
        <f t="shared" si="49"/>
        <v>-0.2392260376802842</v>
      </c>
      <c r="L67" s="155">
        <f t="shared" si="49"/>
        <v>0.142202930234254</v>
      </c>
      <c r="M67" s="155">
        <f t="shared" si="49"/>
        <v>0.4530291244747834</v>
      </c>
      <c r="N67" s="155">
        <f t="shared" si="49"/>
        <v>0.5986998399273853</v>
      </c>
      <c r="O67" s="155">
        <f t="shared" si="49"/>
        <v>0.5778570947434691</v>
      </c>
      <c r="P67" s="155">
        <f t="shared" si="49"/>
        <v>0.48009570832941945</v>
      </c>
      <c r="Q67" s="155">
        <f t="shared" si="49"/>
        <v>0.39302129662852303</v>
      </c>
      <c r="R67" s="155">
        <f t="shared" si="49"/>
        <v>0.35160867358468384</v>
      </c>
      <c r="S67" s="155">
        <f t="shared" si="49"/>
        <v>0.35150060733623445</v>
      </c>
      <c r="T67" s="155">
        <f t="shared" si="49"/>
        <v>0.37462524017432536</v>
      </c>
      <c r="U67" s="155">
        <f t="shared" si="49"/>
        <v>0.4031183410158982</v>
      </c>
      <c r="V67" s="155">
        <f t="shared" si="49"/>
        <v>0.4234351791141779</v>
      </c>
      <c r="W67" s="155">
        <f t="shared" si="49"/>
        <v>0.4261326836851707</v>
      </c>
      <c r="X67" s="155">
        <f t="shared" si="49"/>
        <v>0.4040686491959461</v>
      </c>
      <c r="Y67" s="155">
        <f t="shared" si="49"/>
        <v>0.349771641445712</v>
      </c>
      <c r="Z67" s="155">
        <f t="shared" si="49"/>
        <v>0.25180608275151917</v>
      </c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DX67" s="155"/>
      <c r="DY67" s="155"/>
      <c r="DZ67" s="155"/>
      <c r="EA67" s="155"/>
      <c r="EB67" s="155"/>
      <c r="EC67" s="155"/>
      <c r="ED67" s="155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5"/>
      <c r="FF67" s="155"/>
      <c r="FG67" s="155"/>
      <c r="FH67" s="155"/>
      <c r="FI67" s="155"/>
      <c r="FJ67" s="155"/>
      <c r="FK67" s="155"/>
      <c r="FL67" s="155"/>
      <c r="FM67" s="155"/>
      <c r="FN67" s="155"/>
      <c r="FO67" s="155"/>
      <c r="FP67" s="155"/>
      <c r="FQ67" s="155"/>
      <c r="FR67" s="155"/>
      <c r="FS67" s="155"/>
      <c r="FT67" s="155"/>
      <c r="FU67" s="155"/>
      <c r="FV67" s="155"/>
      <c r="FW67" s="155"/>
      <c r="FX67" s="155"/>
      <c r="FY67" s="155"/>
      <c r="FZ67" s="155"/>
      <c r="GA67" s="155"/>
      <c r="GB67" s="155"/>
      <c r="GC67" s="155"/>
      <c r="GD67" s="155"/>
      <c r="GE67" s="155"/>
      <c r="GF67" s="155"/>
      <c r="GG67" s="155"/>
      <c r="GH67" s="155"/>
      <c r="GI67" s="155"/>
      <c r="GJ67" s="155"/>
      <c r="GK67" s="155"/>
      <c r="GL67" s="155"/>
      <c r="GM67" s="155"/>
      <c r="GN67" s="155"/>
      <c r="GO67" s="155"/>
      <c r="GP67" s="155"/>
      <c r="GQ67" s="155"/>
      <c r="GR67" s="155"/>
      <c r="GS67" s="155"/>
      <c r="GT67" s="155"/>
      <c r="GU67" s="155"/>
      <c r="GV67" s="155"/>
      <c r="GW67" s="155"/>
      <c r="GX67" s="155"/>
      <c r="GY67" s="155"/>
      <c r="GZ67" s="155"/>
      <c r="HA67" s="155"/>
      <c r="HB67" s="155"/>
      <c r="HC67" s="155"/>
      <c r="HD67" s="155"/>
      <c r="HE67" s="155"/>
      <c r="HF67" s="155"/>
      <c r="HG67" s="155"/>
      <c r="HH67" s="155"/>
      <c r="HI67" s="155"/>
      <c r="HJ67" s="155"/>
      <c r="HK67" s="155"/>
      <c r="HL67" s="155"/>
      <c r="HM67" s="155"/>
      <c r="HN67" s="155"/>
      <c r="HO67" s="155"/>
      <c r="HP67" s="155"/>
      <c r="HQ67" s="155"/>
      <c r="HR67" s="155"/>
      <c r="HS67" s="155"/>
      <c r="HT67" s="155"/>
      <c r="HU67" s="155"/>
      <c r="HV67" s="155"/>
      <c r="HW67" s="155"/>
      <c r="HX67" s="155"/>
      <c r="HY67" s="155"/>
      <c r="HZ67" s="155"/>
      <c r="IA67" s="155"/>
      <c r="IB67" s="155"/>
      <c r="IC67" s="155"/>
      <c r="ID67" s="155"/>
      <c r="IE67" s="155"/>
      <c r="IF67" s="155"/>
      <c r="IG67" s="155"/>
      <c r="IH67" s="155"/>
      <c r="II67" s="155"/>
      <c r="IJ67" s="155"/>
      <c r="IK67" s="155"/>
      <c r="IL67" s="155"/>
      <c r="IM67" s="155"/>
      <c r="IN67" s="155"/>
      <c r="IO67" s="155"/>
      <c r="IP67" s="155"/>
      <c r="IQ67" s="155"/>
      <c r="IR67" s="155"/>
      <c r="IS67" s="155"/>
      <c r="IT67" s="155"/>
      <c r="IU67" s="155"/>
      <c r="IV67" s="155"/>
    </row>
    <row r="68" spans="1:256" s="156" customFormat="1" ht="15">
      <c r="A68" s="154" t="s">
        <v>138</v>
      </c>
      <c r="B68" s="155">
        <f aca="true" t="shared" si="50" ref="B68:Z68">(C62-B62)*B24/$D$8</f>
        <v>-0.003795921768603579</v>
      </c>
      <c r="C68" s="155">
        <f t="shared" si="50"/>
        <v>0.201455660046854</v>
      </c>
      <c r="D68" s="155">
        <f t="shared" si="50"/>
        <v>0.458408824484572</v>
      </c>
      <c r="E68" s="155">
        <f t="shared" si="50"/>
        <v>0.7726389825262551</v>
      </c>
      <c r="F68" s="155">
        <f t="shared" si="50"/>
        <v>1.1398641141323864</v>
      </c>
      <c r="G68" s="155">
        <f t="shared" si="50"/>
        <v>1.5293184664228012</v>
      </c>
      <c r="H68" s="155">
        <f t="shared" si="50"/>
        <v>1.8554440038603994</v>
      </c>
      <c r="I68" s="155">
        <f t="shared" si="50"/>
        <v>1.9502895145072612</v>
      </c>
      <c r="J68" s="155">
        <f t="shared" si="50"/>
        <v>1.5925069341670013</v>
      </c>
      <c r="K68" s="155">
        <f t="shared" si="50"/>
        <v>0.6805735616901136</v>
      </c>
      <c r="L68" s="155">
        <f t="shared" si="50"/>
        <v>-0.5195703482924289</v>
      </c>
      <c r="M68" s="155">
        <f t="shared" si="50"/>
        <v>-1.445826767155183</v>
      </c>
      <c r="N68" s="155">
        <f t="shared" si="50"/>
        <v>-1.7512075442573618</v>
      </c>
      <c r="O68" s="155">
        <f t="shared" si="50"/>
        <v>-1.5785561989506063</v>
      </c>
      <c r="P68" s="155">
        <f t="shared" si="50"/>
        <v>-1.2693773622772895</v>
      </c>
      <c r="Q68" s="155">
        <f t="shared" si="50"/>
        <v>-1.0413425167940902</v>
      </c>
      <c r="R68" s="155">
        <f t="shared" si="50"/>
        <v>-0.9446745920482937</v>
      </c>
      <c r="S68" s="155">
        <f t="shared" si="50"/>
        <v>-0.9460890134043253</v>
      </c>
      <c r="T68" s="155">
        <f t="shared" si="50"/>
        <v>-0.9939953553316686</v>
      </c>
      <c r="U68" s="155">
        <f t="shared" si="50"/>
        <v>-1.043234513882856</v>
      </c>
      <c r="V68" s="155">
        <f t="shared" si="50"/>
        <v>-1.0585558561998658</v>
      </c>
      <c r="W68" s="155">
        <f t="shared" si="50"/>
        <v>-1.0114680700830627</v>
      </c>
      <c r="X68" s="155">
        <f t="shared" si="50"/>
        <v>-0.8763110038787928</v>
      </c>
      <c r="Y68" s="155">
        <f t="shared" si="50"/>
        <v>-0.6270790368037162</v>
      </c>
      <c r="Z68" s="155">
        <f t="shared" si="50"/>
        <v>8.73372568902546</v>
      </c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5"/>
      <c r="FF68" s="155"/>
      <c r="FG68" s="155"/>
      <c r="FH68" s="155"/>
      <c r="FI68" s="155"/>
      <c r="FJ68" s="155"/>
      <c r="FK68" s="155"/>
      <c r="FL68" s="155"/>
      <c r="FM68" s="155"/>
      <c r="FN68" s="155"/>
      <c r="FO68" s="155"/>
      <c r="FP68" s="155"/>
      <c r="FQ68" s="155"/>
      <c r="FR68" s="155"/>
      <c r="FS68" s="155"/>
      <c r="FT68" s="155"/>
      <c r="FU68" s="155"/>
      <c r="FV68" s="155"/>
      <c r="FW68" s="155"/>
      <c r="FX68" s="155"/>
      <c r="FY68" s="155"/>
      <c r="FZ68" s="155"/>
      <c r="GA68" s="155"/>
      <c r="GB68" s="155"/>
      <c r="GC68" s="155"/>
      <c r="GD68" s="155"/>
      <c r="GE68" s="155"/>
      <c r="GF68" s="155"/>
      <c r="GG68" s="155"/>
      <c r="GH68" s="155"/>
      <c r="GI68" s="155"/>
      <c r="GJ68" s="155"/>
      <c r="GK68" s="155"/>
      <c r="GL68" s="155"/>
      <c r="GM68" s="155"/>
      <c r="GN68" s="155"/>
      <c r="GO68" s="155"/>
      <c r="GP68" s="155"/>
      <c r="GQ68" s="155"/>
      <c r="GR68" s="155"/>
      <c r="GS68" s="155"/>
      <c r="GT68" s="155"/>
      <c r="GU68" s="155"/>
      <c r="GV68" s="155"/>
      <c r="GW68" s="155"/>
      <c r="GX68" s="155"/>
      <c r="GY68" s="155"/>
      <c r="GZ68" s="155"/>
      <c r="HA68" s="155"/>
      <c r="HB68" s="155"/>
      <c r="HC68" s="155"/>
      <c r="HD68" s="155"/>
      <c r="HE68" s="155"/>
      <c r="HF68" s="155"/>
      <c r="HG68" s="155"/>
      <c r="HH68" s="155"/>
      <c r="HI68" s="155"/>
      <c r="HJ68" s="155"/>
      <c r="HK68" s="155"/>
      <c r="HL68" s="155"/>
      <c r="HM68" s="155"/>
      <c r="HN68" s="155"/>
      <c r="HO68" s="155"/>
      <c r="HP68" s="155"/>
      <c r="HQ68" s="155"/>
      <c r="HR68" s="155"/>
      <c r="HS68" s="155"/>
      <c r="HT68" s="155"/>
      <c r="HU68" s="155"/>
      <c r="HV68" s="155"/>
      <c r="HW68" s="155"/>
      <c r="HX68" s="155"/>
      <c r="HY68" s="155"/>
      <c r="HZ68" s="155"/>
      <c r="IA68" s="155"/>
      <c r="IB68" s="155"/>
      <c r="IC68" s="155"/>
      <c r="ID68" s="155"/>
      <c r="IE68" s="155"/>
      <c r="IF68" s="155"/>
      <c r="IG68" s="155"/>
      <c r="IH68" s="155"/>
      <c r="II68" s="155"/>
      <c r="IJ68" s="155"/>
      <c r="IK68" s="155"/>
      <c r="IL68" s="155"/>
      <c r="IM68" s="155"/>
      <c r="IN68" s="155"/>
      <c r="IO68" s="155"/>
      <c r="IP68" s="155"/>
      <c r="IQ68" s="155"/>
      <c r="IR68" s="155"/>
      <c r="IS68" s="155"/>
      <c r="IT68" s="155"/>
      <c r="IU68" s="155"/>
      <c r="IV68" s="155"/>
    </row>
    <row r="69" spans="1:256" s="156" customFormat="1" ht="15">
      <c r="A69" s="154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  <c r="DN69" s="155"/>
      <c r="DO69" s="155"/>
      <c r="DP69" s="155"/>
      <c r="DQ69" s="155"/>
      <c r="DR69" s="155"/>
      <c r="DS69" s="155"/>
      <c r="DT69" s="155"/>
      <c r="DU69" s="155"/>
      <c r="DV69" s="155"/>
      <c r="DW69" s="155"/>
      <c r="DX69" s="155"/>
      <c r="DY69" s="155"/>
      <c r="DZ69" s="155"/>
      <c r="EA69" s="155"/>
      <c r="EB69" s="155"/>
      <c r="EC69" s="155"/>
      <c r="ED69" s="155"/>
      <c r="EE69" s="155"/>
      <c r="EF69" s="155"/>
      <c r="EG69" s="155"/>
      <c r="EH69" s="155"/>
      <c r="EI69" s="155"/>
      <c r="EJ69" s="155"/>
      <c r="EK69" s="155"/>
      <c r="EL69" s="155"/>
      <c r="EM69" s="155"/>
      <c r="EN69" s="155"/>
      <c r="EO69" s="155"/>
      <c r="EP69" s="155"/>
      <c r="EQ69" s="155"/>
      <c r="ER69" s="155"/>
      <c r="ES69" s="155"/>
      <c r="ET69" s="155"/>
      <c r="EU69" s="155"/>
      <c r="EV69" s="155"/>
      <c r="EW69" s="155"/>
      <c r="EX69" s="155"/>
      <c r="EY69" s="155"/>
      <c r="EZ69" s="155"/>
      <c r="FA69" s="155"/>
      <c r="FB69" s="155"/>
      <c r="FC69" s="155"/>
      <c r="FD69" s="155"/>
      <c r="FE69" s="155"/>
      <c r="FF69" s="155"/>
      <c r="FG69" s="155"/>
      <c r="FH69" s="155"/>
      <c r="FI69" s="155"/>
      <c r="FJ69" s="155"/>
      <c r="FK69" s="155"/>
      <c r="FL69" s="155"/>
      <c r="FM69" s="155"/>
      <c r="FN69" s="155"/>
      <c r="FO69" s="155"/>
      <c r="FP69" s="155"/>
      <c r="FQ69" s="155"/>
      <c r="FR69" s="155"/>
      <c r="FS69" s="155"/>
      <c r="FT69" s="155"/>
      <c r="FU69" s="155"/>
      <c r="FV69" s="155"/>
      <c r="FW69" s="155"/>
      <c r="FX69" s="155"/>
      <c r="FY69" s="155"/>
      <c r="FZ69" s="155"/>
      <c r="GA69" s="155"/>
      <c r="GB69" s="155"/>
      <c r="GC69" s="155"/>
      <c r="GD69" s="155"/>
      <c r="GE69" s="155"/>
      <c r="GF69" s="155"/>
      <c r="GG69" s="155"/>
      <c r="GH69" s="155"/>
      <c r="GI69" s="155"/>
      <c r="GJ69" s="155"/>
      <c r="GK69" s="155"/>
      <c r="GL69" s="155"/>
      <c r="GM69" s="155"/>
      <c r="GN69" s="155"/>
      <c r="GO69" s="155"/>
      <c r="GP69" s="155"/>
      <c r="GQ69" s="155"/>
      <c r="GR69" s="155"/>
      <c r="GS69" s="155"/>
      <c r="GT69" s="155"/>
      <c r="GU69" s="155"/>
      <c r="GV69" s="155"/>
      <c r="GW69" s="155"/>
      <c r="GX69" s="155"/>
      <c r="GY69" s="155"/>
      <c r="GZ69" s="155"/>
      <c r="HA69" s="155"/>
      <c r="HB69" s="155"/>
      <c r="HC69" s="155"/>
      <c r="HD69" s="155"/>
      <c r="HE69" s="155"/>
      <c r="HF69" s="155"/>
      <c r="HG69" s="155"/>
      <c r="HH69" s="155"/>
      <c r="HI69" s="155"/>
      <c r="HJ69" s="155"/>
      <c r="HK69" s="155"/>
      <c r="HL69" s="155"/>
      <c r="HM69" s="155"/>
      <c r="HN69" s="155"/>
      <c r="HO69" s="155"/>
      <c r="HP69" s="155"/>
      <c r="HQ69" s="155"/>
      <c r="HR69" s="155"/>
      <c r="HS69" s="155"/>
      <c r="HT69" s="155"/>
      <c r="HU69" s="155"/>
      <c r="HV69" s="155"/>
      <c r="HW69" s="155"/>
      <c r="HX69" s="155"/>
      <c r="HY69" s="155"/>
      <c r="HZ69" s="155"/>
      <c r="IA69" s="155"/>
      <c r="IB69" s="155"/>
      <c r="IC69" s="155"/>
      <c r="ID69" s="155"/>
      <c r="IE69" s="155"/>
      <c r="IF69" s="155"/>
      <c r="IG69" s="155"/>
      <c r="IH69" s="155"/>
      <c r="II69" s="155"/>
      <c r="IJ69" s="155"/>
      <c r="IK69" s="155"/>
      <c r="IL69" s="155"/>
      <c r="IM69" s="155"/>
      <c r="IN69" s="155"/>
      <c r="IO69" s="155"/>
      <c r="IP69" s="155"/>
      <c r="IQ69" s="155"/>
      <c r="IR69" s="155"/>
      <c r="IS69" s="155"/>
      <c r="IT69" s="155"/>
      <c r="IU69" s="155"/>
      <c r="IV69" s="155"/>
    </row>
    <row r="70" spans="1:256" s="153" customFormat="1" ht="15">
      <c r="A70" s="151" t="s">
        <v>116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  <c r="ED70" s="152"/>
      <c r="EE70" s="152"/>
      <c r="EF70" s="152"/>
      <c r="EG70" s="152"/>
      <c r="EH70" s="152"/>
      <c r="EI70" s="152"/>
      <c r="EJ70" s="152"/>
      <c r="EK70" s="152"/>
      <c r="EL70" s="152"/>
      <c r="EM70" s="152"/>
      <c r="EN70" s="152"/>
      <c r="EO70" s="152"/>
      <c r="EP70" s="152"/>
      <c r="EQ70" s="152"/>
      <c r="ER70" s="152"/>
      <c r="ES70" s="152"/>
      <c r="ET70" s="152"/>
      <c r="EU70" s="152"/>
      <c r="EV70" s="152"/>
      <c r="EW70" s="152"/>
      <c r="EX70" s="152"/>
      <c r="EY70" s="152"/>
      <c r="EZ70" s="152"/>
      <c r="FA70" s="152"/>
      <c r="FB70" s="152"/>
      <c r="FC70" s="152"/>
      <c r="FD70" s="152"/>
      <c r="FE70" s="152"/>
      <c r="FF70" s="152"/>
      <c r="FG70" s="152"/>
      <c r="FH70" s="152"/>
      <c r="FI70" s="152"/>
      <c r="FJ70" s="152"/>
      <c r="FK70" s="152"/>
      <c r="FL70" s="152"/>
      <c r="FM70" s="152"/>
      <c r="FN70" s="152"/>
      <c r="FO70" s="152"/>
      <c r="FP70" s="152"/>
      <c r="FQ70" s="152"/>
      <c r="FR70" s="152"/>
      <c r="FS70" s="152"/>
      <c r="FT70" s="152"/>
      <c r="FU70" s="152"/>
      <c r="FV70" s="152"/>
      <c r="FW70" s="152"/>
      <c r="FX70" s="152"/>
      <c r="FY70" s="152"/>
      <c r="FZ70" s="152"/>
      <c r="GA70" s="152"/>
      <c r="GB70" s="152"/>
      <c r="GC70" s="152"/>
      <c r="GD70" s="152"/>
      <c r="GE70" s="152"/>
      <c r="GF70" s="152"/>
      <c r="GG70" s="152"/>
      <c r="GH70" s="152"/>
      <c r="GI70" s="152"/>
      <c r="GJ70" s="152"/>
      <c r="GK70" s="152"/>
      <c r="GL70" s="152"/>
      <c r="GM70" s="152"/>
      <c r="GN70" s="152"/>
      <c r="GO70" s="152"/>
      <c r="GP70" s="152"/>
      <c r="GQ70" s="152"/>
      <c r="GR70" s="152"/>
      <c r="GS70" s="152"/>
      <c r="GT70" s="152"/>
      <c r="GU70" s="152"/>
      <c r="GV70" s="152"/>
      <c r="GW70" s="152"/>
      <c r="GX70" s="152"/>
      <c r="GY70" s="152"/>
      <c r="GZ70" s="152"/>
      <c r="HA70" s="152"/>
      <c r="HB70" s="152"/>
      <c r="HC70" s="152"/>
      <c r="HD70" s="152"/>
      <c r="HE70" s="152"/>
      <c r="HF70" s="152"/>
      <c r="HG70" s="152"/>
      <c r="HH70" s="152"/>
      <c r="HI70" s="152"/>
      <c r="HJ70" s="152"/>
      <c r="HK70" s="152"/>
      <c r="HL70" s="152"/>
      <c r="HM70" s="152"/>
      <c r="HN70" s="152"/>
      <c r="HO70" s="152"/>
      <c r="HP70" s="152"/>
      <c r="HQ70" s="152"/>
      <c r="HR70" s="152"/>
      <c r="HS70" s="152"/>
      <c r="HT70" s="152"/>
      <c r="HU70" s="152"/>
      <c r="HV70" s="152"/>
      <c r="HW70" s="152"/>
      <c r="HX70" s="152"/>
      <c r="HY70" s="152"/>
      <c r="HZ70" s="152"/>
      <c r="IA70" s="152"/>
      <c r="IB70" s="152"/>
      <c r="IC70" s="152"/>
      <c r="ID70" s="152"/>
      <c r="IE70" s="152"/>
      <c r="IF70" s="152"/>
      <c r="IG70" s="152"/>
      <c r="IH70" s="152"/>
      <c r="II70" s="152"/>
      <c r="IJ70" s="152"/>
      <c r="IK70" s="152"/>
      <c r="IL70" s="152"/>
      <c r="IM70" s="152"/>
      <c r="IN70" s="152"/>
      <c r="IO70" s="152"/>
      <c r="IP70" s="152"/>
      <c r="IQ70" s="152"/>
      <c r="IR70" s="152"/>
      <c r="IS70" s="152"/>
      <c r="IT70" s="152"/>
      <c r="IU70" s="152"/>
      <c r="IV70" s="152"/>
    </row>
    <row r="71" spans="1:256" s="129" customFormat="1" ht="12.75">
      <c r="A71" s="52" t="s">
        <v>37</v>
      </c>
      <c r="B71" s="128">
        <f aca="true" t="shared" si="51" ref="B71:Z71">ASIN(((($B$5*1.4*COS(B19+0.785))+(($B$6-B39)*1.4*COS(B40+0.785))+(-$B$10)))/($B$7*1.4))+$D$12</f>
        <v>0.40542806597411024</v>
      </c>
      <c r="C71" s="128">
        <f t="shared" si="51"/>
        <v>0.31184332856526015</v>
      </c>
      <c r="D71" s="128">
        <f t="shared" si="51"/>
        <v>0.21637203994218746</v>
      </c>
      <c r="E71" s="128">
        <f t="shared" si="51"/>
        <v>0.12500894430508613</v>
      </c>
      <c r="F71" s="128">
        <f t="shared" si="51"/>
        <v>0.04711755143043517</v>
      </c>
      <c r="G71" s="128">
        <f t="shared" si="51"/>
        <v>-0.003742807657422409</v>
      </c>
      <c r="H71" s="128">
        <f t="shared" si="51"/>
        <v>-0.011786378674296993</v>
      </c>
      <c r="I71" s="128">
        <f t="shared" si="51"/>
        <v>0.033828099763136166</v>
      </c>
      <c r="J71" s="128">
        <f t="shared" si="51"/>
        <v>0.1310543665355477</v>
      </c>
      <c r="K71" s="128">
        <f t="shared" si="51"/>
        <v>0.26471081465690716</v>
      </c>
      <c r="L71" s="128">
        <f t="shared" si="51"/>
        <v>0.4123641165709213</v>
      </c>
      <c r="M71" s="128">
        <f t="shared" si="51"/>
        <v>0.5508025771201965</v>
      </c>
      <c r="N71" s="128">
        <f t="shared" si="51"/>
        <v>0.6626076897077273</v>
      </c>
      <c r="O71" s="128">
        <f t="shared" si="51"/>
        <v>0.7408669569203047</v>
      </c>
      <c r="P71" s="128">
        <f t="shared" si="51"/>
        <v>0.7881587150754731</v>
      </c>
      <c r="Q71" s="128">
        <f t="shared" si="51"/>
        <v>0.8111410654439599</v>
      </c>
      <c r="R71" s="128">
        <f t="shared" si="51"/>
        <v>0.8158448422993985</v>
      </c>
      <c r="S71" s="128">
        <f t="shared" si="51"/>
        <v>0.8059788527904728</v>
      </c>
      <c r="T71" s="128">
        <f t="shared" si="51"/>
        <v>0.7832556430947956</v>
      </c>
      <c r="U71" s="128">
        <f t="shared" si="51"/>
        <v>0.7482800588843544</v>
      </c>
      <c r="V71" s="128">
        <f t="shared" si="51"/>
        <v>0.701292392281705</v>
      </c>
      <c r="W71" s="128">
        <f t="shared" si="51"/>
        <v>0.6426219704709495</v>
      </c>
      <c r="X71" s="128">
        <f t="shared" si="51"/>
        <v>0.5729211629673113</v>
      </c>
      <c r="Y71" s="128">
        <f t="shared" si="51"/>
        <v>0.4932937552067175</v>
      </c>
      <c r="Z71" s="128">
        <f t="shared" si="51"/>
        <v>0.40542806597411035</v>
      </c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  <c r="FL71" s="128"/>
      <c r="FM71" s="128"/>
      <c r="FN71" s="128"/>
      <c r="FO71" s="128"/>
      <c r="FP71" s="128"/>
      <c r="FQ71" s="128"/>
      <c r="FR71" s="128"/>
      <c r="FS71" s="128"/>
      <c r="FT71" s="128"/>
      <c r="FU71" s="128"/>
      <c r="FV71" s="128"/>
      <c r="FW71" s="128"/>
      <c r="FX71" s="128"/>
      <c r="FY71" s="128"/>
      <c r="FZ71" s="128"/>
      <c r="GA71" s="128"/>
      <c r="GB71" s="128"/>
      <c r="GC71" s="128"/>
      <c r="GD71" s="128"/>
      <c r="GE71" s="128"/>
      <c r="GF71" s="128"/>
      <c r="GG71" s="128"/>
      <c r="GH71" s="128"/>
      <c r="GI71" s="128"/>
      <c r="GJ71" s="128"/>
      <c r="GK71" s="128"/>
      <c r="GL71" s="128"/>
      <c r="GM71" s="128"/>
      <c r="GN71" s="128"/>
      <c r="GO71" s="128"/>
      <c r="GP71" s="128"/>
      <c r="GQ71" s="128"/>
      <c r="GR71" s="128"/>
      <c r="GS71" s="128"/>
      <c r="GT71" s="128"/>
      <c r="GU71" s="128"/>
      <c r="GV71" s="128"/>
      <c r="GW71" s="128"/>
      <c r="GX71" s="128"/>
      <c r="GY71" s="128"/>
      <c r="GZ71" s="128"/>
      <c r="HA71" s="128"/>
      <c r="HB71" s="128"/>
      <c r="HC71" s="128"/>
      <c r="HD71" s="128"/>
      <c r="HE71" s="128"/>
      <c r="HF71" s="128"/>
      <c r="HG71" s="128"/>
      <c r="HH71" s="128"/>
      <c r="HI71" s="128"/>
      <c r="HJ71" s="128"/>
      <c r="HK71" s="128"/>
      <c r="HL71" s="128"/>
      <c r="HM71" s="128"/>
      <c r="HN71" s="128"/>
      <c r="HO71" s="128"/>
      <c r="HP71" s="128"/>
      <c r="HQ71" s="128"/>
      <c r="HR71" s="128"/>
      <c r="HS71" s="128"/>
      <c r="HT71" s="128"/>
      <c r="HU71" s="128"/>
      <c r="HV71" s="128"/>
      <c r="HW71" s="128"/>
      <c r="HX71" s="128"/>
      <c r="HY71" s="128"/>
      <c r="HZ71" s="128"/>
      <c r="IA71" s="128"/>
      <c r="IB71" s="128"/>
      <c r="IC71" s="128"/>
      <c r="ID71" s="128"/>
      <c r="IE71" s="128"/>
      <c r="IF71" s="128"/>
      <c r="IG71" s="128"/>
      <c r="IH71" s="128"/>
      <c r="II71" s="128"/>
      <c r="IJ71" s="128"/>
      <c r="IK71" s="128"/>
      <c r="IL71" s="128"/>
      <c r="IM71" s="128"/>
      <c r="IN71" s="128"/>
      <c r="IO71" s="128"/>
      <c r="IP71" s="128"/>
      <c r="IQ71" s="128"/>
      <c r="IR71" s="128"/>
      <c r="IS71" s="128"/>
      <c r="IT71" s="128"/>
      <c r="IU71" s="128"/>
      <c r="IV71" s="128"/>
    </row>
    <row r="72" spans="1:256" s="129" customFormat="1" ht="12.75">
      <c r="A72" s="52" t="s">
        <v>46</v>
      </c>
      <c r="B72" s="128">
        <f aca="true" t="shared" si="52" ref="B72:Z72">(-$B$5*B24*1.41*SIN(B19+0.785)-($B$6-B39)*B44*1.41*SIN(B40+0.785)+1.41*B43*SIN(B40-0.785))/($B$7*1.41*SIN(B41+0.785))</f>
        <v>0.3469533718223015</v>
      </c>
      <c r="C72" s="128">
        <f t="shared" si="52"/>
        <v>0.3619670454266544</v>
      </c>
      <c r="D72" s="128">
        <f t="shared" si="52"/>
        <v>0.35979250890610004</v>
      </c>
      <c r="E72" s="128">
        <f t="shared" si="52"/>
        <v>0.32996849675145257</v>
      </c>
      <c r="F72" s="128">
        <f t="shared" si="52"/>
        <v>0.25683642586109307</v>
      </c>
      <c r="G72" s="128">
        <f t="shared" si="52"/>
        <v>0.12393542612066509</v>
      </c>
      <c r="H72" s="128">
        <f t="shared" si="52"/>
        <v>-0.06946077878561596</v>
      </c>
      <c r="I72" s="128">
        <f t="shared" si="52"/>
        <v>-0.2897328789123333</v>
      </c>
      <c r="J72" s="128">
        <f t="shared" si="52"/>
        <v>-0.4812156304158401</v>
      </c>
      <c r="K72" s="128">
        <f t="shared" si="52"/>
        <v>-0.5989354016379006</v>
      </c>
      <c r="L72" s="128">
        <f t="shared" si="52"/>
        <v>-0.6210362425306575</v>
      </c>
      <c r="M72" s="128">
        <f t="shared" si="52"/>
        <v>-0.5514853905000339</v>
      </c>
      <c r="N72" s="128">
        <f t="shared" si="52"/>
        <v>-0.42288000517231533</v>
      </c>
      <c r="O72" s="128">
        <f t="shared" si="52"/>
        <v>-0.28120856194483496</v>
      </c>
      <c r="P72" s="128">
        <f t="shared" si="52"/>
        <v>-0.15852701920070586</v>
      </c>
      <c r="Q72" s="128">
        <f t="shared" si="52"/>
        <v>-0.06239879748689153</v>
      </c>
      <c r="R72" s="128">
        <f t="shared" si="52"/>
        <v>0.014586909177846543</v>
      </c>
      <c r="S72" s="128">
        <f t="shared" si="52"/>
        <v>0.08265953452686399</v>
      </c>
      <c r="T72" s="128">
        <f t="shared" si="52"/>
        <v>0.14905430229736233</v>
      </c>
      <c r="U72" s="128">
        <f t="shared" si="52"/>
        <v>0.21714882424470494</v>
      </c>
      <c r="V72" s="128">
        <f t="shared" si="52"/>
        <v>0.287421995332922</v>
      </c>
      <c r="W72" s="128">
        <f t="shared" si="52"/>
        <v>0.3585638423120719</v>
      </c>
      <c r="X72" s="128">
        <f t="shared" si="52"/>
        <v>0.4281788771596014</v>
      </c>
      <c r="Y72" s="128">
        <f t="shared" si="52"/>
        <v>0.4929489902425172</v>
      </c>
      <c r="Z72" s="128">
        <f t="shared" si="52"/>
        <v>0.5481927987202103</v>
      </c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  <c r="FL72" s="128"/>
      <c r="FM72" s="128"/>
      <c r="FN72" s="128"/>
      <c r="FO72" s="128"/>
      <c r="FP72" s="128"/>
      <c r="FQ72" s="128"/>
      <c r="FR72" s="128"/>
      <c r="FS72" s="128"/>
      <c r="FT72" s="128"/>
      <c r="FU72" s="128"/>
      <c r="FV72" s="128"/>
      <c r="FW72" s="128"/>
      <c r="FX72" s="128"/>
      <c r="FY72" s="128"/>
      <c r="FZ72" s="128"/>
      <c r="GA72" s="128"/>
      <c r="GB72" s="128"/>
      <c r="GC72" s="128"/>
      <c r="GD72" s="128"/>
      <c r="GE72" s="128"/>
      <c r="GF72" s="128"/>
      <c r="GG72" s="128"/>
      <c r="GH72" s="128"/>
      <c r="GI72" s="128"/>
      <c r="GJ72" s="128"/>
      <c r="GK72" s="128"/>
      <c r="GL72" s="128"/>
      <c r="GM72" s="128"/>
      <c r="GN72" s="128"/>
      <c r="GO72" s="128"/>
      <c r="GP72" s="128"/>
      <c r="GQ72" s="128"/>
      <c r="GR72" s="128"/>
      <c r="GS72" s="128"/>
      <c r="GT72" s="128"/>
      <c r="GU72" s="128"/>
      <c r="GV72" s="128"/>
      <c r="GW72" s="128"/>
      <c r="GX72" s="128"/>
      <c r="GY72" s="128"/>
      <c r="GZ72" s="128"/>
      <c r="HA72" s="128"/>
      <c r="HB72" s="128"/>
      <c r="HC72" s="128"/>
      <c r="HD72" s="128"/>
      <c r="HE72" s="128"/>
      <c r="HF72" s="128"/>
      <c r="HG72" s="128"/>
      <c r="HH72" s="128"/>
      <c r="HI72" s="128"/>
      <c r="HJ72" s="128"/>
      <c r="HK72" s="128"/>
      <c r="HL72" s="128"/>
      <c r="HM72" s="128"/>
      <c r="HN72" s="128"/>
      <c r="HO72" s="128"/>
      <c r="HP72" s="128"/>
      <c r="HQ72" s="128"/>
      <c r="HR72" s="128"/>
      <c r="HS72" s="128"/>
      <c r="HT72" s="128"/>
      <c r="HU72" s="128"/>
      <c r="HV72" s="128"/>
      <c r="HW72" s="128"/>
      <c r="HX72" s="128"/>
      <c r="HY72" s="128"/>
      <c r="HZ72" s="128"/>
      <c r="IA72" s="128"/>
      <c r="IB72" s="128"/>
      <c r="IC72" s="128"/>
      <c r="ID72" s="128"/>
      <c r="IE72" s="128"/>
      <c r="IF72" s="128"/>
      <c r="IG72" s="128"/>
      <c r="IH72" s="128"/>
      <c r="II72" s="128"/>
      <c r="IJ72" s="128"/>
      <c r="IK72" s="128"/>
      <c r="IL72" s="128"/>
      <c r="IM72" s="128"/>
      <c r="IN72" s="128"/>
      <c r="IO72" s="128"/>
      <c r="IP72" s="128"/>
      <c r="IQ72" s="128"/>
      <c r="IR72" s="128"/>
      <c r="IS72" s="128"/>
      <c r="IT72" s="128"/>
      <c r="IU72" s="128"/>
      <c r="IV72" s="128"/>
    </row>
    <row r="73" spans="1:256" s="129" customFormat="1" ht="12.75">
      <c r="A73" s="52" t="s">
        <v>53</v>
      </c>
      <c r="B73" s="128">
        <f aca="true" t="shared" si="53" ref="B73:Z73">($B$7*(B42^2)*1.41*SIN(B41-0.785)+$B$5*(B24^2)*1.41*SIN(B19-0.785)-$B$5*B22*1.41*SIN(B19+0.785)+B45*1.41*SIN(B40-0.785)+2*1.41*B43*B44*SIN(B40+0.785)-2*1.41*($B$6-B39)*((B44^2)*COS(B40+0.785)+B46*SIN(B40+0.785)))/($B$7*1.41*SIN(B41+0.785))</f>
        <v>0.08834431122641774</v>
      </c>
      <c r="C73" s="128">
        <f t="shared" si="53"/>
        <v>0.02534632850958343</v>
      </c>
      <c r="D73" s="128">
        <f t="shared" si="53"/>
        <v>-0.07705564138769502</v>
      </c>
      <c r="E73" s="128">
        <f t="shared" si="53"/>
        <v>-0.2458237487291557</v>
      </c>
      <c r="F73" s="128">
        <f t="shared" si="53"/>
        <v>-0.508230377408361</v>
      </c>
      <c r="G73" s="128">
        <f t="shared" si="53"/>
        <v>-0.850809419371793</v>
      </c>
      <c r="H73" s="128">
        <f t="shared" si="53"/>
        <v>-1.1545857933689552</v>
      </c>
      <c r="I73" s="128">
        <f t="shared" si="53"/>
        <v>-1.2356132073437462</v>
      </c>
      <c r="J73" s="128">
        <f t="shared" si="53"/>
        <v>-1.0122842734326596</v>
      </c>
      <c r="K73" s="128">
        <f t="shared" si="53"/>
        <v>-0.5281261427408191</v>
      </c>
      <c r="L73" s="128">
        <f t="shared" si="53"/>
        <v>0.09825285173439365</v>
      </c>
      <c r="M73" s="128">
        <f t="shared" si="53"/>
        <v>0.6512718768728778</v>
      </c>
      <c r="N73" s="128">
        <f t="shared" si="53"/>
        <v>0.9197843715972688</v>
      </c>
      <c r="O73" s="128">
        <f t="shared" si="53"/>
        <v>0.8881218237677531</v>
      </c>
      <c r="P73" s="128">
        <f t="shared" si="53"/>
        <v>0.7160089068768114</v>
      </c>
      <c r="Q73" s="128">
        <f t="shared" si="53"/>
        <v>0.5548764790745198</v>
      </c>
      <c r="R73" s="128">
        <f t="shared" si="53"/>
        <v>0.46151402564465865</v>
      </c>
      <c r="S73" s="128">
        <f t="shared" si="53"/>
        <v>0.42840170560735114</v>
      </c>
      <c r="T73" s="128">
        <f t="shared" si="53"/>
        <v>0.42966228651300936</v>
      </c>
      <c r="U73" s="128">
        <f t="shared" si="53"/>
        <v>0.4430249611842012</v>
      </c>
      <c r="V73" s="128">
        <f t="shared" si="53"/>
        <v>0.45431589205030465</v>
      </c>
      <c r="W73" s="128">
        <f t="shared" si="53"/>
        <v>0.4552724534493704</v>
      </c>
      <c r="X73" s="128">
        <f t="shared" si="53"/>
        <v>0.4396606755834307</v>
      </c>
      <c r="Y73" s="128">
        <f t="shared" si="53"/>
        <v>0.39887869735201503</v>
      </c>
      <c r="Z73" s="128">
        <f t="shared" si="53"/>
        <v>0.31659750925874675</v>
      </c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  <c r="FL73" s="128"/>
      <c r="FM73" s="128"/>
      <c r="FN73" s="128"/>
      <c r="FO73" s="128"/>
      <c r="FP73" s="128"/>
      <c r="FQ73" s="128"/>
      <c r="FR73" s="128"/>
      <c r="FS73" s="128"/>
      <c r="FT73" s="128"/>
      <c r="FU73" s="128"/>
      <c r="FV73" s="128"/>
      <c r="FW73" s="128"/>
      <c r="FX73" s="128"/>
      <c r="FY73" s="128"/>
      <c r="FZ73" s="128"/>
      <c r="GA73" s="128"/>
      <c r="GB73" s="128"/>
      <c r="GC73" s="128"/>
      <c r="GD73" s="128"/>
      <c r="GE73" s="128"/>
      <c r="GF73" s="128"/>
      <c r="GG73" s="128"/>
      <c r="GH73" s="128"/>
      <c r="GI73" s="128"/>
      <c r="GJ73" s="128"/>
      <c r="GK73" s="128"/>
      <c r="GL73" s="128"/>
      <c r="GM73" s="128"/>
      <c r="GN73" s="128"/>
      <c r="GO73" s="128"/>
      <c r="GP73" s="128"/>
      <c r="GQ73" s="128"/>
      <c r="GR73" s="128"/>
      <c r="GS73" s="128"/>
      <c r="GT73" s="128"/>
      <c r="GU73" s="128"/>
      <c r="GV73" s="128"/>
      <c r="GW73" s="128"/>
      <c r="GX73" s="128"/>
      <c r="GY73" s="128"/>
      <c r="GZ73" s="128"/>
      <c r="HA73" s="128"/>
      <c r="HB73" s="128"/>
      <c r="HC73" s="128"/>
      <c r="HD73" s="128"/>
      <c r="HE73" s="128"/>
      <c r="HF73" s="128"/>
      <c r="HG73" s="128"/>
      <c r="HH73" s="128"/>
      <c r="HI73" s="128"/>
      <c r="HJ73" s="128"/>
      <c r="HK73" s="128"/>
      <c r="HL73" s="128"/>
      <c r="HM73" s="128"/>
      <c r="HN73" s="128"/>
      <c r="HO73" s="128"/>
      <c r="HP73" s="128"/>
      <c r="HQ73" s="128"/>
      <c r="HR73" s="128"/>
      <c r="HS73" s="128"/>
      <c r="HT73" s="128"/>
      <c r="HU73" s="128"/>
      <c r="HV73" s="128"/>
      <c r="HW73" s="128"/>
      <c r="HX73" s="128"/>
      <c r="HY73" s="128"/>
      <c r="HZ73" s="128"/>
      <c r="IA73" s="128"/>
      <c r="IB73" s="128"/>
      <c r="IC73" s="128"/>
      <c r="ID73" s="128"/>
      <c r="IE73" s="128"/>
      <c r="IF73" s="128"/>
      <c r="IG73" s="128"/>
      <c r="IH73" s="128"/>
      <c r="II73" s="128"/>
      <c r="IJ73" s="128"/>
      <c r="IK73" s="128"/>
      <c r="IL73" s="128"/>
      <c r="IM73" s="128"/>
      <c r="IN73" s="128"/>
      <c r="IO73" s="128"/>
      <c r="IP73" s="128"/>
      <c r="IQ73" s="128"/>
      <c r="IR73" s="128"/>
      <c r="IS73" s="128"/>
      <c r="IT73" s="128"/>
      <c r="IU73" s="128"/>
      <c r="IV73" s="128"/>
    </row>
    <row r="74" spans="1:256" s="129" customFormat="1" ht="15">
      <c r="A74" s="150" t="s">
        <v>108</v>
      </c>
      <c r="B74" s="128">
        <f aca="true" t="shared" si="54" ref="B74:Z74">($B$5*COS(B19)+($B$6-B39)*COS(B40)+$B$7*COS(B71)-$B$10)*TAN($D$12)-($B$5*SIN(B19)+($B$6-B39)*SIN(B40)+$B$7*SIN(B71))</f>
        <v>0.02973158147652699</v>
      </c>
      <c r="C74" s="128">
        <f t="shared" si="54"/>
        <v>0.02959962955421047</v>
      </c>
      <c r="D74" s="128">
        <f t="shared" si="54"/>
        <v>0.029483127327433967</v>
      </c>
      <c r="E74" s="128">
        <f t="shared" si="54"/>
        <v>0.029386504456411333</v>
      </c>
      <c r="F74" s="128">
        <f t="shared" si="54"/>
        <v>0.029314367309754008</v>
      </c>
      <c r="G74" s="128">
        <f t="shared" si="54"/>
        <v>0.0292719362443572</v>
      </c>
      <c r="H74" s="128">
        <f t="shared" si="54"/>
        <v>0.029265547674357517</v>
      </c>
      <c r="I74" s="128">
        <f t="shared" si="54"/>
        <v>0.029302935775186723</v>
      </c>
      <c r="J74" s="128">
        <f t="shared" si="54"/>
        <v>0.029392483844043915</v>
      </c>
      <c r="K74" s="128">
        <f t="shared" si="54"/>
        <v>0.029539997665128492</v>
      </c>
      <c r="L74" s="128">
        <f t="shared" si="54"/>
        <v>0.029742143677345956</v>
      </c>
      <c r="M74" s="128">
        <f t="shared" si="54"/>
        <v>0.0299797386630542</v>
      </c>
      <c r="N74" s="128">
        <f t="shared" si="54"/>
        <v>0.03021898072015336</v>
      </c>
      <c r="O74" s="128">
        <f t="shared" si="54"/>
        <v>0.030423925745232342</v>
      </c>
      <c r="P74" s="128">
        <f t="shared" si="54"/>
        <v>0.03057038008021598</v>
      </c>
      <c r="Q74" s="128">
        <f t="shared" si="54"/>
        <v>0.03065029212233178</v>
      </c>
      <c r="R74" s="128">
        <f t="shared" si="54"/>
        <v>0.030667526980754645</v>
      </c>
      <c r="S74" s="128">
        <f t="shared" si="54"/>
        <v>0.03063174223790216</v>
      </c>
      <c r="T74" s="128">
        <f t="shared" si="54"/>
        <v>0.0305541618992953</v>
      </c>
      <c r="U74" s="128">
        <f t="shared" si="54"/>
        <v>0.030445539190869127</v>
      </c>
      <c r="V74" s="128">
        <f t="shared" si="54"/>
        <v>0.03031545921880173</v>
      </c>
      <c r="W74" s="128">
        <f t="shared" si="54"/>
        <v>0.03017225497133852</v>
      </c>
      <c r="X74" s="128">
        <f t="shared" si="54"/>
        <v>0.030023142422617333</v>
      </c>
      <c r="Y74" s="128">
        <f t="shared" si="54"/>
        <v>0.029874406187033964</v>
      </c>
      <c r="Z74" s="128">
        <f t="shared" si="54"/>
        <v>0.029731581476527214</v>
      </c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8"/>
      <c r="FK74" s="128"/>
      <c r="FL74" s="128"/>
      <c r="FM74" s="128"/>
      <c r="FN74" s="128"/>
      <c r="FO74" s="128"/>
      <c r="FP74" s="128"/>
      <c r="FQ74" s="128"/>
      <c r="FR74" s="128"/>
      <c r="FS74" s="128"/>
      <c r="FT74" s="128"/>
      <c r="FU74" s="128"/>
      <c r="FV74" s="128"/>
      <c r="FW74" s="128"/>
      <c r="FX74" s="128"/>
      <c r="FY74" s="128"/>
      <c r="FZ74" s="128"/>
      <c r="GA74" s="128"/>
      <c r="GB74" s="128"/>
      <c r="GC74" s="128"/>
      <c r="GD74" s="128"/>
      <c r="GE74" s="128"/>
      <c r="GF74" s="128"/>
      <c r="GG74" s="128"/>
      <c r="GH74" s="128"/>
      <c r="GI74" s="128"/>
      <c r="GJ74" s="128"/>
      <c r="GK74" s="128"/>
      <c r="GL74" s="128"/>
      <c r="GM74" s="128"/>
      <c r="GN74" s="128"/>
      <c r="GO74" s="128"/>
      <c r="GP74" s="128"/>
      <c r="GQ74" s="128"/>
      <c r="GR74" s="128"/>
      <c r="GS74" s="128"/>
      <c r="GT74" s="128"/>
      <c r="GU74" s="128"/>
      <c r="GV74" s="128"/>
      <c r="GW74" s="128"/>
      <c r="GX74" s="128"/>
      <c r="GY74" s="128"/>
      <c r="GZ74" s="128"/>
      <c r="HA74" s="128"/>
      <c r="HB74" s="128"/>
      <c r="HC74" s="128"/>
      <c r="HD74" s="128"/>
      <c r="HE74" s="128"/>
      <c r="HF74" s="128"/>
      <c r="HG74" s="128"/>
      <c r="HH74" s="128"/>
      <c r="HI74" s="128"/>
      <c r="HJ74" s="128"/>
      <c r="HK74" s="128"/>
      <c r="HL74" s="128"/>
      <c r="HM74" s="128"/>
      <c r="HN74" s="128"/>
      <c r="HO74" s="128"/>
      <c r="HP74" s="128"/>
      <c r="HQ74" s="128"/>
      <c r="HR74" s="128"/>
      <c r="HS74" s="128"/>
      <c r="HT74" s="128"/>
      <c r="HU74" s="128"/>
      <c r="HV74" s="128"/>
      <c r="HW74" s="128"/>
      <c r="HX74" s="128"/>
      <c r="HY74" s="128"/>
      <c r="HZ74" s="128"/>
      <c r="IA74" s="128"/>
      <c r="IB74" s="128"/>
      <c r="IC74" s="128"/>
      <c r="ID74" s="128"/>
      <c r="IE74" s="128"/>
      <c r="IF74" s="128"/>
      <c r="IG74" s="128"/>
      <c r="IH74" s="128"/>
      <c r="II74" s="128"/>
      <c r="IJ74" s="128"/>
      <c r="IK74" s="128"/>
      <c r="IL74" s="128"/>
      <c r="IM74" s="128"/>
      <c r="IN74" s="128"/>
      <c r="IO74" s="128"/>
      <c r="IP74" s="128"/>
      <c r="IQ74" s="128"/>
      <c r="IR74" s="128"/>
      <c r="IS74" s="128"/>
      <c r="IT74" s="128"/>
      <c r="IU74" s="128"/>
      <c r="IV74" s="128"/>
    </row>
    <row r="75" spans="1:256" s="129" customFormat="1" ht="13.5" thickBot="1">
      <c r="A75" s="157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  <c r="FL75" s="128"/>
      <c r="FM75" s="128"/>
      <c r="FN75" s="128"/>
      <c r="FO75" s="128"/>
      <c r="FP75" s="128"/>
      <c r="FQ75" s="128"/>
      <c r="FR75" s="128"/>
      <c r="FS75" s="128"/>
      <c r="FT75" s="128"/>
      <c r="FU75" s="128"/>
      <c r="FV75" s="128"/>
      <c r="FW75" s="128"/>
      <c r="FX75" s="128"/>
      <c r="FY75" s="128"/>
      <c r="FZ75" s="128"/>
      <c r="GA75" s="128"/>
      <c r="GB75" s="128"/>
      <c r="GC75" s="128"/>
      <c r="GD75" s="128"/>
      <c r="GE75" s="128"/>
      <c r="GF75" s="128"/>
      <c r="GG75" s="128"/>
      <c r="GH75" s="128"/>
      <c r="GI75" s="128"/>
      <c r="GJ75" s="128"/>
      <c r="GK75" s="128"/>
      <c r="GL75" s="128"/>
      <c r="GM75" s="128"/>
      <c r="GN75" s="128"/>
      <c r="GO75" s="128"/>
      <c r="GP75" s="128"/>
      <c r="GQ75" s="128"/>
      <c r="GR75" s="128"/>
      <c r="GS75" s="128"/>
      <c r="GT75" s="128"/>
      <c r="GU75" s="128"/>
      <c r="GV75" s="128"/>
      <c r="GW75" s="128"/>
      <c r="GX75" s="128"/>
      <c r="GY75" s="128"/>
      <c r="GZ75" s="128"/>
      <c r="HA75" s="128"/>
      <c r="HB75" s="128"/>
      <c r="HC75" s="128"/>
      <c r="HD75" s="128"/>
      <c r="HE75" s="128"/>
      <c r="HF75" s="128"/>
      <c r="HG75" s="128"/>
      <c r="HH75" s="128"/>
      <c r="HI75" s="128"/>
      <c r="HJ75" s="128"/>
      <c r="HK75" s="128"/>
      <c r="HL75" s="128"/>
      <c r="HM75" s="128"/>
      <c r="HN75" s="128"/>
      <c r="HO75" s="128"/>
      <c r="HP75" s="128"/>
      <c r="HQ75" s="128"/>
      <c r="HR75" s="128"/>
      <c r="HS75" s="128"/>
      <c r="HT75" s="128"/>
      <c r="HU75" s="128"/>
      <c r="HV75" s="128"/>
      <c r="HW75" s="128"/>
      <c r="HX75" s="128"/>
      <c r="HY75" s="128"/>
      <c r="HZ75" s="128"/>
      <c r="IA75" s="128"/>
      <c r="IB75" s="128"/>
      <c r="IC75" s="128"/>
      <c r="ID75" s="128"/>
      <c r="IE75" s="128"/>
      <c r="IF75" s="128"/>
      <c r="IG75" s="128"/>
      <c r="IH75" s="128"/>
      <c r="II75" s="128"/>
      <c r="IJ75" s="128"/>
      <c r="IK75" s="128"/>
      <c r="IL75" s="128"/>
      <c r="IM75" s="128"/>
      <c r="IN75" s="128"/>
      <c r="IO75" s="128"/>
      <c r="IP75" s="128"/>
      <c r="IQ75" s="128"/>
      <c r="IR75" s="128"/>
      <c r="IS75" s="128"/>
      <c r="IT75" s="128"/>
      <c r="IU75" s="128"/>
      <c r="IV75" s="128"/>
    </row>
    <row r="76" spans="1:5" ht="15.75" customHeight="1" thickBot="1">
      <c r="A76" s="99" t="s">
        <v>50</v>
      </c>
      <c r="B76" s="100"/>
      <c r="C76" s="78"/>
      <c r="E76" s="5" t="s">
        <v>104</v>
      </c>
    </row>
    <row r="77" spans="1:256" ht="13.5" thickBot="1">
      <c r="A77" s="83" t="s">
        <v>51</v>
      </c>
      <c r="B77" s="79">
        <f aca="true" t="shared" si="55" ref="B77:Z77">$B$8+($F$8-$B$8)*COS(B40-$B$40)-($G$8-$B$9)*SIN(B40-$B$40)</f>
        <v>1.9022930261765945</v>
      </c>
      <c r="C77" s="79">
        <f t="shared" si="55"/>
        <v>1.9474692220528755</v>
      </c>
      <c r="D77" s="79">
        <f t="shared" si="55"/>
        <v>1.9766481538051381</v>
      </c>
      <c r="E77" s="79">
        <f t="shared" si="55"/>
        <v>1.9923966633756298</v>
      </c>
      <c r="F77" s="79">
        <f t="shared" si="55"/>
        <v>1.9986540677887465</v>
      </c>
      <c r="G77" s="79">
        <f t="shared" si="55"/>
        <v>1.999960250717867</v>
      </c>
      <c r="H77" s="79">
        <f t="shared" si="55"/>
        <v>1.9999971626424933</v>
      </c>
      <c r="I77" s="79">
        <f t="shared" si="55"/>
        <v>1.9991847495914148</v>
      </c>
      <c r="J77" s="79">
        <f t="shared" si="55"/>
        <v>1.991660113508201</v>
      </c>
      <c r="K77" s="79">
        <f t="shared" si="55"/>
        <v>1.9637294437008017</v>
      </c>
      <c r="L77" s="79">
        <f t="shared" si="55"/>
        <v>1.89815844976488</v>
      </c>
      <c r="M77" s="79">
        <f t="shared" si="55"/>
        <v>1.7866167897380414</v>
      </c>
      <c r="N77" s="79">
        <f t="shared" si="55"/>
        <v>1.641852944850975</v>
      </c>
      <c r="O77" s="79">
        <f t="shared" si="55"/>
        <v>1.4948745017226936</v>
      </c>
      <c r="P77" s="79">
        <f t="shared" si="55"/>
        <v>1.3779085245043299</v>
      </c>
      <c r="Q77" s="79">
        <f t="shared" si="55"/>
        <v>1.3101020771823926</v>
      </c>
      <c r="R77" s="79">
        <f t="shared" si="55"/>
        <v>1.295118586535158</v>
      </c>
      <c r="S77" s="79">
        <f t="shared" si="55"/>
        <v>1.3260871546349842</v>
      </c>
      <c r="T77" s="79">
        <f t="shared" si="55"/>
        <v>1.3913312881549107</v>
      </c>
      <c r="U77" s="79">
        <f t="shared" si="55"/>
        <v>1.4782209183832409</v>
      </c>
      <c r="V77" s="79">
        <f t="shared" si="55"/>
        <v>1.5751701859826106</v>
      </c>
      <c r="W77" s="79">
        <f t="shared" si="55"/>
        <v>1.6724857946120255</v>
      </c>
      <c r="X77" s="79">
        <f t="shared" si="55"/>
        <v>1.7626411215986615</v>
      </c>
      <c r="Y77" s="79">
        <f t="shared" si="55"/>
        <v>1.840306455850251</v>
      </c>
      <c r="Z77" s="79">
        <f t="shared" si="55"/>
        <v>1.9022930261765945</v>
      </c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  <c r="GB77" s="79"/>
      <c r="GC77" s="79"/>
      <c r="GD77" s="79"/>
      <c r="GE77" s="79"/>
      <c r="GF77" s="79"/>
      <c r="GG77" s="79"/>
      <c r="GH77" s="79"/>
      <c r="GI77" s="79"/>
      <c r="GJ77" s="79"/>
      <c r="GK77" s="79"/>
      <c r="GL77" s="79"/>
      <c r="GM77" s="79"/>
      <c r="GN77" s="79"/>
      <c r="GO77" s="79"/>
      <c r="GP77" s="79"/>
      <c r="GQ77" s="79"/>
      <c r="GR77" s="79"/>
      <c r="GS77" s="79"/>
      <c r="GT77" s="79"/>
      <c r="GU77" s="79"/>
      <c r="GV77" s="79"/>
      <c r="GW77" s="79"/>
      <c r="GX77" s="79"/>
      <c r="GY77" s="79"/>
      <c r="GZ77" s="79"/>
      <c r="HA77" s="79"/>
      <c r="HB77" s="79"/>
      <c r="HC77" s="79"/>
      <c r="HD77" s="79"/>
      <c r="HE77" s="79"/>
      <c r="HF77" s="79"/>
      <c r="HG77" s="79"/>
      <c r="HH77" s="79"/>
      <c r="HI77" s="79"/>
      <c r="HJ77" s="79"/>
      <c r="HK77" s="79"/>
      <c r="HL77" s="79"/>
      <c r="HM77" s="79"/>
      <c r="HN77" s="79"/>
      <c r="HO77" s="79"/>
      <c r="HP77" s="79"/>
      <c r="HQ77" s="79"/>
      <c r="HR77" s="79"/>
      <c r="HS77" s="79"/>
      <c r="HT77" s="79"/>
      <c r="HU77" s="79"/>
      <c r="HV77" s="79"/>
      <c r="HW77" s="79"/>
      <c r="HX77" s="79"/>
      <c r="HY77" s="79"/>
      <c r="HZ77" s="79"/>
      <c r="IA77" s="79"/>
      <c r="IB77" s="79"/>
      <c r="IC77" s="79"/>
      <c r="ID77" s="79"/>
      <c r="IE77" s="79"/>
      <c r="IF77" s="79"/>
      <c r="IG77" s="79"/>
      <c r="IH77" s="79"/>
      <c r="II77" s="79"/>
      <c r="IJ77" s="79"/>
      <c r="IK77" s="79"/>
      <c r="IL77" s="79"/>
      <c r="IM77" s="79"/>
      <c r="IN77" s="79"/>
      <c r="IO77" s="79"/>
      <c r="IP77" s="79"/>
      <c r="IQ77" s="79"/>
      <c r="IR77" s="79"/>
      <c r="IS77" s="79"/>
      <c r="IT77" s="79"/>
      <c r="IU77" s="79"/>
      <c r="IV77" s="79"/>
    </row>
    <row r="78" spans="1:256" ht="13.5" thickBot="1">
      <c r="A78" s="82" t="s">
        <v>52</v>
      </c>
      <c r="B78" s="75">
        <f aca="true" t="shared" si="56" ref="B78:Z78">$B$9+($F$8-$B$8)*SIN(B40-$B$40)+($G$8-$B$9)*COS(B40-$B$40)</f>
        <v>-0.07839558286703752</v>
      </c>
      <c r="C78" s="75">
        <f t="shared" si="56"/>
        <v>0.20778168871593938</v>
      </c>
      <c r="D78" s="75">
        <f t="shared" si="56"/>
        <v>0.4711551781310228</v>
      </c>
      <c r="E78" s="75">
        <f t="shared" si="56"/>
        <v>0.6980360472430318</v>
      </c>
      <c r="F78" s="75">
        <f t="shared" si="56"/>
        <v>0.8729198087760075</v>
      </c>
      <c r="G78" s="75">
        <f t="shared" si="56"/>
        <v>0.9781599037183832</v>
      </c>
      <c r="H78" s="75">
        <f t="shared" si="56"/>
        <v>0.9941649094235714</v>
      </c>
      <c r="I78" s="75">
        <f t="shared" si="56"/>
        <v>0.9010942859598103</v>
      </c>
      <c r="J78" s="75">
        <f t="shared" si="56"/>
        <v>0.683757870936075</v>
      </c>
      <c r="K78" s="75">
        <f t="shared" si="56"/>
        <v>0.3412655145385779</v>
      </c>
      <c r="L78" s="75">
        <f t="shared" si="56"/>
        <v>-0.10078467534170676</v>
      </c>
      <c r="M78" s="75">
        <f t="shared" si="56"/>
        <v>-0.5858960018619767</v>
      </c>
      <c r="N78" s="75">
        <f t="shared" si="56"/>
        <v>-1.041934217519355</v>
      </c>
      <c r="O78" s="75">
        <f t="shared" si="56"/>
        <v>-1.409637775749247</v>
      </c>
      <c r="P78" s="75">
        <f t="shared" si="56"/>
        <v>-1.6604698649042535</v>
      </c>
      <c r="Q78" s="75">
        <f t="shared" si="56"/>
        <v>-1.7933520955839497</v>
      </c>
      <c r="R78" s="75">
        <f t="shared" si="56"/>
        <v>-1.8216518485684783</v>
      </c>
      <c r="S78" s="75">
        <f t="shared" si="56"/>
        <v>-1.762751458461694</v>
      </c>
      <c r="T78" s="75">
        <f t="shared" si="56"/>
        <v>-1.6331629158413095</v>
      </c>
      <c r="U78" s="75">
        <f t="shared" si="56"/>
        <v>-1.447262872964055</v>
      </c>
      <c r="V78" s="75">
        <f t="shared" si="56"/>
        <v>-1.2175385898176883</v>
      </c>
      <c r="W78" s="75">
        <f t="shared" si="56"/>
        <v>-0.9552250279506912</v>
      </c>
      <c r="X78" s="75">
        <f t="shared" si="56"/>
        <v>-0.6709181020205979</v>
      </c>
      <c r="Y78" s="75">
        <f t="shared" si="56"/>
        <v>-0.37507108970913783</v>
      </c>
      <c r="Z78" s="75">
        <f t="shared" si="56"/>
        <v>-0.07839558286703785</v>
      </c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  <c r="IV78" s="75"/>
    </row>
    <row r="79" spans="1:256" s="77" customFormat="1" ht="13.5" thickBot="1">
      <c r="A79" s="164" t="s">
        <v>24</v>
      </c>
      <c r="B79" s="94">
        <f aca="true" t="shared" si="57" ref="B79:Z79">-(B44)*(B78-$B$9)</f>
        <v>0.20474993892045695</v>
      </c>
      <c r="C79" s="94">
        <f t="shared" si="57"/>
        <v>0.14089960737767343</v>
      </c>
      <c r="D79" s="94">
        <f t="shared" si="57"/>
        <v>0.0838866414525159</v>
      </c>
      <c r="E79" s="94">
        <f t="shared" si="57"/>
        <v>0.03950417230125874</v>
      </c>
      <c r="F79" s="94">
        <f t="shared" si="57"/>
        <v>0.011768449600897948</v>
      </c>
      <c r="G79" s="94">
        <f t="shared" si="57"/>
        <v>0.0009131123434538841</v>
      </c>
      <c r="H79" s="94">
        <f t="shared" si="57"/>
        <v>-0.00013653775399752912</v>
      </c>
      <c r="I79" s="94">
        <f t="shared" si="57"/>
        <v>-0.010188419362395</v>
      </c>
      <c r="J79" s="94">
        <f t="shared" si="57"/>
        <v>-0.060853083709246546</v>
      </c>
      <c r="K79" s="94">
        <f t="shared" si="57"/>
        <v>-0.183904779398908</v>
      </c>
      <c r="L79" s="94">
        <f t="shared" si="57"/>
        <v>-0.3772798838416555</v>
      </c>
      <c r="M79" s="94">
        <f t="shared" si="57"/>
        <v>-0.5746409853192092</v>
      </c>
      <c r="N79" s="94">
        <f t="shared" si="57"/>
        <v>-0.6746572364319811</v>
      </c>
      <c r="O79" s="94">
        <f t="shared" si="57"/>
        <v>-0.621232534989772</v>
      </c>
      <c r="P79" s="94">
        <f t="shared" si="57"/>
        <v>-0.4390784512319443</v>
      </c>
      <c r="Q79" s="94">
        <f t="shared" si="57"/>
        <v>-0.19555100441391557</v>
      </c>
      <c r="R79" s="94">
        <f t="shared" si="57"/>
        <v>0.0475670124796567</v>
      </c>
      <c r="S79" s="94">
        <f t="shared" si="57"/>
        <v>0.25263543564654845</v>
      </c>
      <c r="T79" s="94">
        <f t="shared" si="57"/>
        <v>0.40333748808862335</v>
      </c>
      <c r="U79" s="94">
        <f t="shared" si="57"/>
        <v>0.49658418520783637</v>
      </c>
      <c r="V79" s="94">
        <f t="shared" si="57"/>
        <v>0.536209514446664</v>
      </c>
      <c r="W79" s="94">
        <f t="shared" si="57"/>
        <v>0.5293947786726396</v>
      </c>
      <c r="X79" s="94">
        <f t="shared" si="57"/>
        <v>0.48498241325862</v>
      </c>
      <c r="Y79" s="94">
        <f t="shared" si="57"/>
        <v>0.4128118002503501</v>
      </c>
      <c r="Z79" s="94">
        <f t="shared" si="57"/>
        <v>0.32350872241150735</v>
      </c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94"/>
      <c r="GB79" s="94"/>
      <c r="GC79" s="94"/>
      <c r="GD79" s="94"/>
      <c r="GE79" s="94"/>
      <c r="GF79" s="94"/>
      <c r="GG79" s="94"/>
      <c r="GH79" s="94"/>
      <c r="GI79" s="94"/>
      <c r="GJ79" s="94"/>
      <c r="GK79" s="94"/>
      <c r="GL79" s="94"/>
      <c r="GM79" s="94"/>
      <c r="GN79" s="94"/>
      <c r="GO79" s="94"/>
      <c r="GP79" s="94"/>
      <c r="GQ79" s="94"/>
      <c r="GR79" s="94"/>
      <c r="GS79" s="94"/>
      <c r="GT79" s="94"/>
      <c r="GU79" s="94"/>
      <c r="GV79" s="94"/>
      <c r="GW79" s="94"/>
      <c r="GX79" s="94"/>
      <c r="GY79" s="94"/>
      <c r="GZ79" s="94"/>
      <c r="HA79" s="94"/>
      <c r="HB79" s="94"/>
      <c r="HC79" s="94"/>
      <c r="HD79" s="94"/>
      <c r="HE79" s="94"/>
      <c r="HF79" s="94"/>
      <c r="HG79" s="94"/>
      <c r="HH79" s="94"/>
      <c r="HI79" s="94"/>
      <c r="HJ79" s="94"/>
      <c r="HK79" s="94"/>
      <c r="HL79" s="94"/>
      <c r="HM79" s="94"/>
      <c r="HN79" s="94"/>
      <c r="HO79" s="94"/>
      <c r="HP79" s="94"/>
      <c r="HQ79" s="94"/>
      <c r="HR79" s="94"/>
      <c r="HS79" s="94"/>
      <c r="HT79" s="94"/>
      <c r="HU79" s="94"/>
      <c r="HV79" s="94"/>
      <c r="HW79" s="94"/>
      <c r="HX79" s="94"/>
      <c r="HY79" s="94"/>
      <c r="HZ79" s="94"/>
      <c r="IA79" s="94"/>
      <c r="IB79" s="94"/>
      <c r="IC79" s="94"/>
      <c r="ID79" s="94"/>
      <c r="IE79" s="94"/>
      <c r="IF79" s="94"/>
      <c r="IG79" s="94"/>
      <c r="IH79" s="94"/>
      <c r="II79" s="94"/>
      <c r="IJ79" s="94"/>
      <c r="IK79" s="94"/>
      <c r="IL79" s="94"/>
      <c r="IM79" s="94"/>
      <c r="IN79" s="94"/>
      <c r="IO79" s="94"/>
      <c r="IP79" s="94"/>
      <c r="IQ79" s="94"/>
      <c r="IR79" s="94"/>
      <c r="IS79" s="94"/>
      <c r="IT79" s="94"/>
      <c r="IU79" s="94"/>
      <c r="IV79" s="94"/>
    </row>
    <row r="80" spans="1:256" ht="13.5" thickBot="1">
      <c r="A80" s="82" t="s">
        <v>25</v>
      </c>
      <c r="B80" s="75">
        <f aca="true" t="shared" si="58" ref="B80:Z80">B44*(B77-$B$8)</f>
        <v>1.1206408444175722</v>
      </c>
      <c r="C80" s="75">
        <f t="shared" si="58"/>
        <v>1.0577842828699426</v>
      </c>
      <c r="D80" s="75">
        <f t="shared" si="58"/>
        <v>0.9480303484758451</v>
      </c>
      <c r="E80" s="75">
        <f t="shared" si="58"/>
        <v>0.7839500977721127</v>
      </c>
      <c r="F80" s="75">
        <f t="shared" si="58"/>
        <v>0.5555142574940125</v>
      </c>
      <c r="G80" s="75">
        <f t="shared" si="58"/>
        <v>0.25085227164381246</v>
      </c>
      <c r="H80" s="75">
        <f t="shared" si="58"/>
        <v>-0.14039647300216607</v>
      </c>
      <c r="I80" s="75">
        <f t="shared" si="58"/>
        <v>-0.6179846195386182</v>
      </c>
      <c r="J80" s="75">
        <f t="shared" si="58"/>
        <v>-1.1529488355138349</v>
      </c>
      <c r="K80" s="75">
        <f t="shared" si="58"/>
        <v>-1.6649475197435954</v>
      </c>
      <c r="L80" s="75">
        <f t="shared" si="58"/>
        <v>-2.0215184537486466</v>
      </c>
      <c r="M80" s="75">
        <f t="shared" si="58"/>
        <v>-2.0967498308941117</v>
      </c>
      <c r="N80" s="75">
        <f t="shared" si="58"/>
        <v>-1.8640742113391389</v>
      </c>
      <c r="O80" s="75">
        <f t="shared" si="58"/>
        <v>-1.4166423063708962</v>
      </c>
      <c r="P80" s="75">
        <f t="shared" si="58"/>
        <v>-0.8875589146699139</v>
      </c>
      <c r="Q80" s="75">
        <f t="shared" si="58"/>
        <v>-0.3717382410814058</v>
      </c>
      <c r="R80" s="75">
        <f t="shared" si="58"/>
        <v>0.0892643690307732</v>
      </c>
      <c r="S80" s="75">
        <f t="shared" si="58"/>
        <v>0.4870356124440903</v>
      </c>
      <c r="T80" s="75">
        <f t="shared" si="58"/>
        <v>0.8258228179258825</v>
      </c>
      <c r="U80" s="75">
        <f t="shared" si="58"/>
        <v>1.111608360996789</v>
      </c>
      <c r="V80" s="75">
        <f t="shared" si="58"/>
        <v>1.3480979821997265</v>
      </c>
      <c r="W80" s="75">
        <f t="shared" si="58"/>
        <v>1.535876596725959</v>
      </c>
      <c r="X80" s="75">
        <f t="shared" si="58"/>
        <v>1.6726011852505667</v>
      </c>
      <c r="Y80" s="75">
        <f t="shared" si="58"/>
        <v>1.7533256571943927</v>
      </c>
      <c r="Z80" s="75">
        <f t="shared" si="58"/>
        <v>1.7706334359421863</v>
      </c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  <c r="IV80" s="75"/>
    </row>
    <row r="81" spans="1:256" s="77" customFormat="1" ht="13.5" thickBot="1">
      <c r="A81" s="165" t="s">
        <v>26</v>
      </c>
      <c r="B81" s="166">
        <f aca="true" t="shared" si="59" ref="B81:Z81">-(B46)*(B78-$B$9)-(B44)*B80</f>
        <v>-0.24764327381413714</v>
      </c>
      <c r="C81" s="166">
        <f t="shared" si="59"/>
        <v>-0.2341558836025252</v>
      </c>
      <c r="D81" s="166">
        <f t="shared" si="59"/>
        <v>-0.19704537616738826</v>
      </c>
      <c r="E81" s="166">
        <f t="shared" si="59"/>
        <v>-0.14033938227266107</v>
      </c>
      <c r="F81" s="166">
        <f t="shared" si="59"/>
        <v>-0.07315428332360986</v>
      </c>
      <c r="G81" s="166">
        <f t="shared" si="59"/>
        <v>-0.015430004077707057</v>
      </c>
      <c r="H81" s="166">
        <f t="shared" si="59"/>
        <v>-0.004968790895232647</v>
      </c>
      <c r="I81" s="166">
        <f t="shared" si="59"/>
        <v>-0.09788349010731019</v>
      </c>
      <c r="J81" s="166">
        <f t="shared" si="59"/>
        <v>-0.3397766892095474</v>
      </c>
      <c r="K81" s="166">
        <f t="shared" si="59"/>
        <v>-0.6823421456595775</v>
      </c>
      <c r="L81" s="166">
        <f t="shared" si="59"/>
        <v>-0.9013728119789157</v>
      </c>
      <c r="M81" s="166">
        <f t="shared" si="59"/>
        <v>-0.7155263664825122</v>
      </c>
      <c r="N81" s="166">
        <f t="shared" si="59"/>
        <v>-0.11422116839442209</v>
      </c>
      <c r="O81" s="166">
        <f t="shared" si="59"/>
        <v>0.5795022235604588</v>
      </c>
      <c r="P81" s="166">
        <f t="shared" si="59"/>
        <v>1.047790869134409</v>
      </c>
      <c r="Q81" s="166">
        <f t="shared" si="59"/>
        <v>1.2031745633828494</v>
      </c>
      <c r="R81" s="166">
        <f t="shared" si="59"/>
        <v>1.1192586711473973</v>
      </c>
      <c r="S81" s="166">
        <f t="shared" si="59"/>
        <v>0.9013246847869255</v>
      </c>
      <c r="T81" s="166">
        <f t="shared" si="59"/>
        <v>0.6279668512499708</v>
      </c>
      <c r="U81" s="166">
        <f t="shared" si="59"/>
        <v>0.34590968806539624</v>
      </c>
      <c r="V81" s="166">
        <f t="shared" si="59"/>
        <v>0.08072906697853993</v>
      </c>
      <c r="W81" s="166">
        <f t="shared" si="59"/>
        <v>-0.15295050691083711</v>
      </c>
      <c r="X81" s="166">
        <f t="shared" si="59"/>
        <v>-0.34505093547777854</v>
      </c>
      <c r="Y81" s="166">
        <f t="shared" si="59"/>
        <v>-0.4867233667657045</v>
      </c>
      <c r="Z81" s="166">
        <f t="shared" si="59"/>
        <v>-0.5690912793679607</v>
      </c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6"/>
      <c r="CV81" s="166"/>
      <c r="CW81" s="166"/>
      <c r="CX81" s="166"/>
      <c r="CY81" s="166"/>
      <c r="CZ81" s="166"/>
      <c r="DA81" s="166"/>
      <c r="DB81" s="166"/>
      <c r="DC81" s="166"/>
      <c r="DD81" s="166"/>
      <c r="DE81" s="166"/>
      <c r="DF81" s="166"/>
      <c r="DG81" s="166"/>
      <c r="DH81" s="166"/>
      <c r="DI81" s="166"/>
      <c r="DJ81" s="166"/>
      <c r="DK81" s="166"/>
      <c r="DL81" s="166"/>
      <c r="DM81" s="166"/>
      <c r="DN81" s="166"/>
      <c r="DO81" s="166"/>
      <c r="DP81" s="166"/>
      <c r="DQ81" s="166"/>
      <c r="DR81" s="166"/>
      <c r="DS81" s="166"/>
      <c r="DT81" s="166"/>
      <c r="DU81" s="166"/>
      <c r="DV81" s="166"/>
      <c r="DW81" s="166"/>
      <c r="DX81" s="166"/>
      <c r="DY81" s="166"/>
      <c r="DZ81" s="166"/>
      <c r="EA81" s="166"/>
      <c r="EB81" s="166"/>
      <c r="EC81" s="166"/>
      <c r="ED81" s="166"/>
      <c r="EE81" s="166"/>
      <c r="EF81" s="166"/>
      <c r="EG81" s="166"/>
      <c r="EH81" s="166"/>
      <c r="EI81" s="166"/>
      <c r="EJ81" s="166"/>
      <c r="EK81" s="166"/>
      <c r="EL81" s="166"/>
      <c r="EM81" s="166"/>
      <c r="EN81" s="166"/>
      <c r="EO81" s="166"/>
      <c r="EP81" s="166"/>
      <c r="EQ81" s="166"/>
      <c r="ER81" s="166"/>
      <c r="ES81" s="166"/>
      <c r="ET81" s="166"/>
      <c r="EU81" s="166"/>
      <c r="EV81" s="166"/>
      <c r="EW81" s="166"/>
      <c r="EX81" s="166"/>
      <c r="EY81" s="166"/>
      <c r="EZ81" s="166"/>
      <c r="FA81" s="166"/>
      <c r="FB81" s="166"/>
      <c r="FC81" s="166"/>
      <c r="FD81" s="166"/>
      <c r="FE81" s="166"/>
      <c r="FF81" s="166"/>
      <c r="FG81" s="166"/>
      <c r="FH81" s="166"/>
      <c r="FI81" s="166"/>
      <c r="FJ81" s="166"/>
      <c r="FK81" s="166"/>
      <c r="FL81" s="166"/>
      <c r="FM81" s="166"/>
      <c r="FN81" s="166"/>
      <c r="FO81" s="166"/>
      <c r="FP81" s="166"/>
      <c r="FQ81" s="166"/>
      <c r="FR81" s="166"/>
      <c r="FS81" s="166"/>
      <c r="FT81" s="166"/>
      <c r="FU81" s="166"/>
      <c r="FV81" s="166"/>
      <c r="FW81" s="166"/>
      <c r="FX81" s="166"/>
      <c r="FY81" s="166"/>
      <c r="FZ81" s="166"/>
      <c r="GA81" s="166"/>
      <c r="GB81" s="166"/>
      <c r="GC81" s="166"/>
      <c r="GD81" s="166"/>
      <c r="GE81" s="166"/>
      <c r="GF81" s="166"/>
      <c r="GG81" s="166"/>
      <c r="GH81" s="166"/>
      <c r="GI81" s="166"/>
      <c r="GJ81" s="166"/>
      <c r="GK81" s="166"/>
      <c r="GL81" s="166"/>
      <c r="GM81" s="166"/>
      <c r="GN81" s="166"/>
      <c r="GO81" s="166"/>
      <c r="GP81" s="166"/>
      <c r="GQ81" s="166"/>
      <c r="GR81" s="166"/>
      <c r="GS81" s="166"/>
      <c r="GT81" s="166"/>
      <c r="GU81" s="166"/>
      <c r="GV81" s="166"/>
      <c r="GW81" s="166"/>
      <c r="GX81" s="166"/>
      <c r="GY81" s="166"/>
      <c r="GZ81" s="166"/>
      <c r="HA81" s="166"/>
      <c r="HB81" s="166"/>
      <c r="HC81" s="166"/>
      <c r="HD81" s="166"/>
      <c r="HE81" s="166"/>
      <c r="HF81" s="166"/>
      <c r="HG81" s="166"/>
      <c r="HH81" s="166"/>
      <c r="HI81" s="166"/>
      <c r="HJ81" s="166"/>
      <c r="HK81" s="166"/>
      <c r="HL81" s="166"/>
      <c r="HM81" s="166"/>
      <c r="HN81" s="166"/>
      <c r="HO81" s="166"/>
      <c r="HP81" s="166"/>
      <c r="HQ81" s="166"/>
      <c r="HR81" s="166"/>
      <c r="HS81" s="166"/>
      <c r="HT81" s="166"/>
      <c r="HU81" s="166"/>
      <c r="HV81" s="166"/>
      <c r="HW81" s="166"/>
      <c r="HX81" s="166"/>
      <c r="HY81" s="166"/>
      <c r="HZ81" s="166"/>
      <c r="IA81" s="166"/>
      <c r="IB81" s="166"/>
      <c r="IC81" s="166"/>
      <c r="ID81" s="166"/>
      <c r="IE81" s="166"/>
      <c r="IF81" s="166"/>
      <c r="IG81" s="166"/>
      <c r="IH81" s="166"/>
      <c r="II81" s="166"/>
      <c r="IJ81" s="166"/>
      <c r="IK81" s="166"/>
      <c r="IL81" s="166"/>
      <c r="IM81" s="166"/>
      <c r="IN81" s="166"/>
      <c r="IO81" s="166"/>
      <c r="IP81" s="166"/>
      <c r="IQ81" s="166"/>
      <c r="IR81" s="166"/>
      <c r="IS81" s="166"/>
      <c r="IT81" s="166"/>
      <c r="IU81" s="166"/>
      <c r="IV81" s="166"/>
    </row>
    <row r="82" spans="1:256" ht="13.5" thickBot="1">
      <c r="A82" s="83" t="s">
        <v>27</v>
      </c>
      <c r="B82" s="76">
        <f aca="true" t="shared" si="60" ref="B82:Z82">B46*(B77-$B$8)+(B44)*(B79)</f>
        <v>-0.15198942851017916</v>
      </c>
      <c r="C82" s="76">
        <f t="shared" si="60"/>
        <v>-0.320460432215032</v>
      </c>
      <c r="D82" s="76">
        <f t="shared" si="60"/>
        <v>-0.5140872373117458</v>
      </c>
      <c r="E82" s="76">
        <f t="shared" si="60"/>
        <v>-0.7445620862756783</v>
      </c>
      <c r="F82" s="76">
        <f t="shared" si="60"/>
        <v>-1.0237051998206987</v>
      </c>
      <c r="G82" s="76">
        <f t="shared" si="60"/>
        <v>-1.357673280799707</v>
      </c>
      <c r="H82" s="76">
        <f t="shared" si="60"/>
        <v>-1.731171584543973</v>
      </c>
      <c r="I82" s="76">
        <f t="shared" si="60"/>
        <v>-2.0748280238872354</v>
      </c>
      <c r="J82" s="76">
        <f t="shared" si="60"/>
        <v>-2.2224500043920936</v>
      </c>
      <c r="K82" s="76">
        <f t="shared" si="60"/>
        <v>-1.9179696239478008</v>
      </c>
      <c r="L82" s="76">
        <f t="shared" si="60"/>
        <v>-0.9879885886186398</v>
      </c>
      <c r="M82" s="76">
        <f t="shared" si="60"/>
        <v>0.3695672533930541</v>
      </c>
      <c r="N82" s="76">
        <f t="shared" si="60"/>
        <v>1.6090214800213751</v>
      </c>
      <c r="O82" s="76">
        <f t="shared" si="60"/>
        <v>2.3144961183759287</v>
      </c>
      <c r="P82" s="76">
        <f t="shared" si="60"/>
        <v>2.4865811290067357</v>
      </c>
      <c r="Q82" s="76">
        <f t="shared" si="60"/>
        <v>2.3503693908910464</v>
      </c>
      <c r="R82" s="76">
        <f t="shared" si="60"/>
        <v>2.1040292919198698</v>
      </c>
      <c r="S82" s="76">
        <f t="shared" si="60"/>
        <v>1.8465512564683404</v>
      </c>
      <c r="T82" s="76">
        <f t="shared" si="60"/>
        <v>1.6065248995887476</v>
      </c>
      <c r="U82" s="76">
        <f t="shared" si="60"/>
        <v>1.3800065075058154</v>
      </c>
      <c r="V82" s="76">
        <f t="shared" si="60"/>
        <v>1.1521635348700308</v>
      </c>
      <c r="W82" s="76">
        <f t="shared" si="60"/>
        <v>0.906067664335674</v>
      </c>
      <c r="X82" s="76">
        <f t="shared" si="60"/>
        <v>0.6250443722995513</v>
      </c>
      <c r="Y82" s="76">
        <f t="shared" si="60"/>
        <v>0.29231275711875626</v>
      </c>
      <c r="Z82" s="76">
        <f t="shared" si="60"/>
        <v>-0.11048156484647055</v>
      </c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  <c r="IO82" s="76"/>
      <c r="IP82" s="76"/>
      <c r="IQ82" s="76"/>
      <c r="IR82" s="76"/>
      <c r="IS82" s="76"/>
      <c r="IT82" s="76"/>
      <c r="IU82" s="76"/>
      <c r="IV82" s="76"/>
    </row>
    <row r="83" spans="1:26" ht="12.75">
      <c r="A83" s="13" t="s">
        <v>136</v>
      </c>
      <c r="B83" s="6">
        <f aca="true" t="shared" si="61" ref="B83:Z83">(B77-$B$8)^2+(B78-$B$9)^2-($F$8-$B$8)^2-($G$8-$B$9)^2</f>
        <v>0</v>
      </c>
      <c r="C83" s="6">
        <f t="shared" si="61"/>
        <v>7.327471962526033E-15</v>
      </c>
      <c r="D83" s="6">
        <f t="shared" si="61"/>
        <v>0</v>
      </c>
      <c r="E83" s="6">
        <f t="shared" si="61"/>
        <v>-6.8833827526759706E-15</v>
      </c>
      <c r="F83" s="6">
        <f t="shared" si="61"/>
        <v>0</v>
      </c>
      <c r="G83" s="6">
        <f t="shared" si="61"/>
        <v>7.327471962526033E-15</v>
      </c>
      <c r="H83" s="6">
        <f t="shared" si="61"/>
        <v>7.327471962526033E-15</v>
      </c>
      <c r="I83" s="6">
        <f t="shared" si="61"/>
        <v>0</v>
      </c>
      <c r="J83" s="6">
        <f t="shared" si="61"/>
        <v>0</v>
      </c>
      <c r="K83" s="6">
        <f t="shared" si="61"/>
        <v>-6.8833827526759706E-15</v>
      </c>
      <c r="L83" s="6">
        <f t="shared" si="61"/>
        <v>0</v>
      </c>
      <c r="M83" s="6">
        <f t="shared" si="61"/>
        <v>7.327471962526033E-15</v>
      </c>
      <c r="N83" s="6">
        <f t="shared" si="61"/>
        <v>0</v>
      </c>
      <c r="O83" s="6">
        <f t="shared" si="61"/>
        <v>0</v>
      </c>
      <c r="P83" s="6">
        <f t="shared" si="61"/>
        <v>-6.8833827526759706E-15</v>
      </c>
      <c r="Q83" s="6">
        <f t="shared" si="61"/>
        <v>0</v>
      </c>
      <c r="R83" s="6">
        <f t="shared" si="61"/>
        <v>0</v>
      </c>
      <c r="S83" s="6">
        <f t="shared" si="61"/>
        <v>0</v>
      </c>
      <c r="T83" s="6">
        <f t="shared" si="61"/>
        <v>0</v>
      </c>
      <c r="U83" s="6">
        <f t="shared" si="61"/>
        <v>0</v>
      </c>
      <c r="V83" s="6">
        <f t="shared" si="61"/>
        <v>0</v>
      </c>
      <c r="W83" s="6">
        <f t="shared" si="61"/>
        <v>7.327471962526033E-15</v>
      </c>
      <c r="X83" s="6">
        <f t="shared" si="61"/>
        <v>-6.8833827526759706E-15</v>
      </c>
      <c r="Y83" s="6">
        <f t="shared" si="61"/>
        <v>0</v>
      </c>
      <c r="Z83" s="6">
        <f t="shared" si="61"/>
        <v>0</v>
      </c>
    </row>
    <row r="84" spans="1:26" ht="13.5" thickBot="1">
      <c r="A84" s="13"/>
      <c r="Z84" s="6"/>
    </row>
    <row r="85" spans="1:26" ht="16.5" thickBot="1">
      <c r="A85" s="99" t="s">
        <v>54</v>
      </c>
      <c r="B85" s="80"/>
      <c r="Z85" s="6"/>
    </row>
    <row r="86" spans="1:26" ht="13.5" thickBot="1">
      <c r="A86" s="82" t="s">
        <v>55</v>
      </c>
      <c r="B86" s="98">
        <f aca="true" t="shared" si="62" ref="B86:Z86">B77+($F$10-$F$8)*COS(B41-$B$41)-($G$10-$G$8)*SIN(B41-$B$41)</f>
        <v>1.0927629606390492</v>
      </c>
      <c r="C86" s="98">
        <f t="shared" si="62"/>
        <v>1.311567351823037</v>
      </c>
      <c r="D86" s="98">
        <f t="shared" si="62"/>
        <v>1.5232301086468674</v>
      </c>
      <c r="E86" s="98">
        <f t="shared" si="62"/>
        <v>1.7170769255179128</v>
      </c>
      <c r="F86" s="98">
        <f t="shared" si="62"/>
        <v>1.8766448406201377</v>
      </c>
      <c r="G86" s="98">
        <f t="shared" si="62"/>
        <v>1.9782774432076475</v>
      </c>
      <c r="H86" s="98">
        <f t="shared" si="62"/>
        <v>1.99417338852778</v>
      </c>
      <c r="I86" s="98">
        <f t="shared" si="62"/>
        <v>1.9033897726752196</v>
      </c>
      <c r="J86" s="98">
        <f t="shared" si="62"/>
        <v>1.704482935856114</v>
      </c>
      <c r="K86" s="98">
        <f t="shared" si="62"/>
        <v>1.4173462359979396</v>
      </c>
      <c r="L86" s="98">
        <f t="shared" si="62"/>
        <v>1.0760110829015668</v>
      </c>
      <c r="M86" s="98">
        <f t="shared" si="62"/>
        <v>0.7213879682443202</v>
      </c>
      <c r="N86" s="98">
        <f t="shared" si="62"/>
        <v>0.3946115916429744</v>
      </c>
      <c r="O86" s="98">
        <f t="shared" si="62"/>
        <v>0.1292109469485867</v>
      </c>
      <c r="P86" s="98">
        <f t="shared" si="62"/>
        <v>-0.05536403931459821</v>
      </c>
      <c r="Q86" s="98">
        <f t="shared" si="62"/>
        <v>-0.15489225517172622</v>
      </c>
      <c r="R86" s="98">
        <f t="shared" si="62"/>
        <v>-0.1762744747215096</v>
      </c>
      <c r="S86" s="98">
        <f t="shared" si="62"/>
        <v>-0.1318479548691498</v>
      </c>
      <c r="T86" s="98">
        <f t="shared" si="62"/>
        <v>-0.03507634521601666</v>
      </c>
      <c r="U86" s="98">
        <f t="shared" si="62"/>
        <v>0.10175633644399973</v>
      </c>
      <c r="V86" s="98">
        <f t="shared" si="62"/>
        <v>0.26840536594135966</v>
      </c>
      <c r="W86" s="98">
        <f t="shared" si="62"/>
        <v>0.4567209026255947</v>
      </c>
      <c r="X86" s="98">
        <f t="shared" si="62"/>
        <v>0.6602980100845623</v>
      </c>
      <c r="Y86" s="98">
        <f t="shared" si="62"/>
        <v>0.8739080374888024</v>
      </c>
      <c r="Z86" s="98">
        <f t="shared" si="62"/>
        <v>1.0927629606390488</v>
      </c>
    </row>
    <row r="87" spans="1:256" ht="13.5" thickBot="1">
      <c r="A87" s="82" t="s">
        <v>56</v>
      </c>
      <c r="B87" s="75">
        <f aca="true" t="shared" si="63" ref="B87:Z87">B78+($F$10-$F$8)*SIN(B41-$B$41)+($G$10-$G$8)*COS(B41-$B$41)</f>
        <v>-1.9072370393609506</v>
      </c>
      <c r="C87" s="75">
        <f t="shared" si="63"/>
        <v>-1.688432648176964</v>
      </c>
      <c r="D87" s="75">
        <f t="shared" si="63"/>
        <v>-1.4767698913531326</v>
      </c>
      <c r="E87" s="75">
        <f t="shared" si="63"/>
        <v>-1.2829230744820879</v>
      </c>
      <c r="F87" s="75">
        <f t="shared" si="63"/>
        <v>-1.1233551593798623</v>
      </c>
      <c r="G87" s="75">
        <f t="shared" si="63"/>
        <v>-1.0217225567923525</v>
      </c>
      <c r="H87" s="75">
        <f t="shared" si="63"/>
        <v>-1.00582661147222</v>
      </c>
      <c r="I87" s="75">
        <f t="shared" si="63"/>
        <v>-1.0966102273247809</v>
      </c>
      <c r="J87" s="75">
        <f t="shared" si="63"/>
        <v>-1.2955170641438853</v>
      </c>
      <c r="K87" s="75">
        <f t="shared" si="63"/>
        <v>-1.5826537640020604</v>
      </c>
      <c r="L87" s="75">
        <f t="shared" si="63"/>
        <v>-1.9239889170984334</v>
      </c>
      <c r="M87" s="75">
        <f t="shared" si="63"/>
        <v>-2.2786120317556793</v>
      </c>
      <c r="N87" s="75">
        <f t="shared" si="63"/>
        <v>-2.6053884083570256</v>
      </c>
      <c r="O87" s="75">
        <f t="shared" si="63"/>
        <v>-2.8707890530514124</v>
      </c>
      <c r="P87" s="75">
        <f t="shared" si="63"/>
        <v>-3.0553640393145978</v>
      </c>
      <c r="Q87" s="75">
        <f t="shared" si="63"/>
        <v>-3.1548922551717267</v>
      </c>
      <c r="R87" s="75">
        <f t="shared" si="63"/>
        <v>-3.176274474721508</v>
      </c>
      <c r="S87" s="75">
        <f t="shared" si="63"/>
        <v>-3.131847954869149</v>
      </c>
      <c r="T87" s="75">
        <f t="shared" si="63"/>
        <v>-3.035076345216016</v>
      </c>
      <c r="U87" s="75">
        <f t="shared" si="63"/>
        <v>-2.898243663556001</v>
      </c>
      <c r="V87" s="75">
        <f t="shared" si="63"/>
        <v>-2.7315946340586392</v>
      </c>
      <c r="W87" s="75">
        <f t="shared" si="63"/>
        <v>-2.5432790973744064</v>
      </c>
      <c r="X87" s="75">
        <f t="shared" si="63"/>
        <v>-2.3397019899154365</v>
      </c>
      <c r="Y87" s="75">
        <f t="shared" si="63"/>
        <v>-2.1260919625111985</v>
      </c>
      <c r="Z87" s="75">
        <f t="shared" si="63"/>
        <v>-1.9072370393609508</v>
      </c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6" ht="13.5" thickBot="1">
      <c r="A88" s="124" t="s">
        <v>24</v>
      </c>
      <c r="B88" s="6">
        <f>B79-B42*(B87-B78)</f>
        <v>0.8396185476860503</v>
      </c>
      <c r="C88" s="6">
        <f aca="true" t="shared" si="64" ref="C88:Z88">C79-C42*(C87-C78)</f>
        <v>0.8275228603133791</v>
      </c>
      <c r="D88" s="6">
        <f t="shared" si="64"/>
        <v>0.784864015441141</v>
      </c>
      <c r="E88" s="6">
        <f t="shared" si="64"/>
        <v>0.6931099712605447</v>
      </c>
      <c r="F88" s="6">
        <f t="shared" si="64"/>
        <v>0.5241955109614931</v>
      </c>
      <c r="G88" s="6">
        <f t="shared" si="64"/>
        <v>0.2481714862315853</v>
      </c>
      <c r="H88" s="6">
        <f t="shared" si="64"/>
        <v>-0.13998923601366486</v>
      </c>
      <c r="I88" s="6">
        <f t="shared" si="64"/>
        <v>-0.5901728989061722</v>
      </c>
      <c r="J88" s="6">
        <f t="shared" si="64"/>
        <v>-1.014571777394119</v>
      </c>
      <c r="K88" s="6">
        <f t="shared" si="64"/>
        <v>-1.337369464942252</v>
      </c>
      <c r="L88" s="6">
        <f t="shared" si="64"/>
        <v>-1.5105064558202088</v>
      </c>
      <c r="M88" s="6">
        <f t="shared" si="64"/>
        <v>-1.508850398843737</v>
      </c>
      <c r="N88" s="6">
        <f t="shared" si="64"/>
        <v>-1.3362724576221718</v>
      </c>
      <c r="O88" s="6">
        <f t="shared" si="64"/>
        <v>-1.0323715987318836</v>
      </c>
      <c r="P88" s="6">
        <f t="shared" si="64"/>
        <v>-0.660275729783546</v>
      </c>
      <c r="Q88" s="6">
        <f t="shared" si="64"/>
        <v>-0.2804203024937619</v>
      </c>
      <c r="R88" s="6">
        <f t="shared" si="64"/>
        <v>0.06755422730176758</v>
      </c>
      <c r="S88" s="6">
        <f t="shared" si="64"/>
        <v>0.3661525467180117</v>
      </c>
      <c r="T88" s="6">
        <f t="shared" si="64"/>
        <v>0.6127507210536549</v>
      </c>
      <c r="U88" s="6">
        <f t="shared" si="64"/>
        <v>0.8122006330052101</v>
      </c>
      <c r="V88" s="6">
        <f t="shared" si="64"/>
        <v>0.9719850212914941</v>
      </c>
      <c r="W88" s="6">
        <f t="shared" si="64"/>
        <v>1.0994556738156995</v>
      </c>
      <c r="X88" s="6">
        <f t="shared" si="64"/>
        <v>1.2001712415167027</v>
      </c>
      <c r="Y88" s="6">
        <f t="shared" si="64"/>
        <v>1.2765974337086277</v>
      </c>
      <c r="Z88" s="6">
        <f t="shared" si="64"/>
        <v>1.3266129655864862</v>
      </c>
    </row>
    <row r="89" spans="1:26" ht="13.5" thickBot="1">
      <c r="A89" s="82" t="s">
        <v>25</v>
      </c>
      <c r="B89" s="41">
        <f aca="true" t="shared" si="65" ref="B89:Z89">B80+B42*(B86-B77)</f>
        <v>0.8396185476860503</v>
      </c>
      <c r="C89" s="6">
        <f t="shared" si="65"/>
        <v>0.8275228603133792</v>
      </c>
      <c r="D89" s="6">
        <f t="shared" si="65"/>
        <v>0.7848640154411413</v>
      </c>
      <c r="E89" s="6">
        <f t="shared" si="65"/>
        <v>0.6931099712605447</v>
      </c>
      <c r="F89" s="6">
        <f t="shared" si="65"/>
        <v>0.5241955109614929</v>
      </c>
      <c r="G89" s="6">
        <f t="shared" si="65"/>
        <v>0.24817148623158525</v>
      </c>
      <c r="H89" s="6">
        <f t="shared" si="65"/>
        <v>-0.1399892360136649</v>
      </c>
      <c r="I89" s="6">
        <f t="shared" si="65"/>
        <v>-0.5901728989061721</v>
      </c>
      <c r="J89" s="6">
        <f t="shared" si="65"/>
        <v>-1.0145717773941187</v>
      </c>
      <c r="K89" s="6">
        <f t="shared" si="65"/>
        <v>-1.3373694649422525</v>
      </c>
      <c r="L89" s="6">
        <f t="shared" si="65"/>
        <v>-1.5105064558202093</v>
      </c>
      <c r="M89" s="6">
        <f t="shared" si="65"/>
        <v>-1.5088503988437367</v>
      </c>
      <c r="N89" s="6">
        <f t="shared" si="65"/>
        <v>-1.3362724576221718</v>
      </c>
      <c r="O89" s="6">
        <f t="shared" si="65"/>
        <v>-1.0323715987318838</v>
      </c>
      <c r="P89" s="6">
        <f t="shared" si="65"/>
        <v>-0.660275729783546</v>
      </c>
      <c r="Q89" s="6">
        <f t="shared" si="65"/>
        <v>-0.28042030249376215</v>
      </c>
      <c r="R89" s="6">
        <f t="shared" si="65"/>
        <v>0.06755422730176736</v>
      </c>
      <c r="S89" s="6">
        <f t="shared" si="65"/>
        <v>0.36615254671801145</v>
      </c>
      <c r="T89" s="6">
        <f t="shared" si="65"/>
        <v>0.612750721053654</v>
      </c>
      <c r="U89" s="6">
        <f t="shared" si="65"/>
        <v>0.8122006330052096</v>
      </c>
      <c r="V89" s="6">
        <f t="shared" si="65"/>
        <v>0.9719850212914944</v>
      </c>
      <c r="W89" s="6">
        <f t="shared" si="65"/>
        <v>1.0994556738157</v>
      </c>
      <c r="X89" s="6">
        <f t="shared" si="65"/>
        <v>1.2001712415167025</v>
      </c>
      <c r="Y89" s="6">
        <f t="shared" si="65"/>
        <v>1.2765974337086268</v>
      </c>
      <c r="Z89" s="6">
        <f t="shared" si="65"/>
        <v>1.3266129655864862</v>
      </c>
    </row>
    <row r="90" spans="1:256" s="129" customFormat="1" ht="13.5" thickBot="1">
      <c r="A90" s="167" t="s">
        <v>26</v>
      </c>
      <c r="B90" s="162">
        <f>B81-B42*(B89-B80)-B49*(B87-B78)</f>
        <v>-0.026655681073068205</v>
      </c>
      <c r="C90" s="162">
        <f aca="true" t="shared" si="66" ref="C90:Z90">C81-C42*(C89-C80)-C49*(C87-C78)</f>
        <v>-0.14465431154562067</v>
      </c>
      <c r="D90" s="162">
        <f t="shared" si="66"/>
        <v>-0.3138962524400635</v>
      </c>
      <c r="E90" s="162">
        <f t="shared" si="66"/>
        <v>-0.5653856935258703</v>
      </c>
      <c r="F90" s="162">
        <f t="shared" si="66"/>
        <v>-0.9239085129488612</v>
      </c>
      <c r="G90" s="162">
        <f t="shared" si="66"/>
        <v>-1.3546993424861373</v>
      </c>
      <c r="H90" s="162">
        <f t="shared" si="66"/>
        <v>-1.692285724164886</v>
      </c>
      <c r="I90" s="162">
        <f t="shared" si="66"/>
        <v>-1.7281407182161395</v>
      </c>
      <c r="J90" s="162">
        <f t="shared" si="66"/>
        <v>-1.4399036945581178</v>
      </c>
      <c r="K90" s="162">
        <f t="shared" si="66"/>
        <v>-0.9461979043869152</v>
      </c>
      <c r="L90" s="162">
        <f t="shared" si="66"/>
        <v>-0.3244844019828578</v>
      </c>
      <c r="M90" s="162">
        <f t="shared" si="66"/>
        <v>0.3757847954071668</v>
      </c>
      <c r="N90" s="162">
        <f t="shared" si="66"/>
        <v>1.0451712792851073</v>
      </c>
      <c r="O90" s="162">
        <f t="shared" si="66"/>
        <v>1.531965030814899</v>
      </c>
      <c r="P90" s="162">
        <f t="shared" si="66"/>
        <v>1.75351532214823</v>
      </c>
      <c r="Q90" s="162">
        <f t="shared" si="66"/>
        <v>1.7439809912366497</v>
      </c>
      <c r="R90" s="162">
        <f t="shared" si="66"/>
        <v>1.595876065199184</v>
      </c>
      <c r="S90" s="162">
        <f t="shared" si="66"/>
        <v>1.3925858195286611</v>
      </c>
      <c r="T90" s="162">
        <f t="shared" si="66"/>
        <v>1.1849870178678208</v>
      </c>
      <c r="U90" s="162">
        <f t="shared" si="66"/>
        <v>0.9959536417789251</v>
      </c>
      <c r="V90" s="162">
        <f t="shared" si="66"/>
        <v>0.8300864658816918</v>
      </c>
      <c r="W90" s="162">
        <f t="shared" si="66"/>
        <v>0.6804324643655026</v>
      </c>
      <c r="X90" s="162">
        <f t="shared" si="66"/>
        <v>0.5317210839354496</v>
      </c>
      <c r="Y90" s="162">
        <f t="shared" si="66"/>
        <v>0.36090602661429905</v>
      </c>
      <c r="Z90" s="162">
        <f t="shared" si="66"/>
        <v>0.13496363814256584</v>
      </c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1"/>
      <c r="DE90" s="131"/>
      <c r="DF90" s="131"/>
      <c r="DG90" s="131"/>
      <c r="DH90" s="131"/>
      <c r="DI90" s="131"/>
      <c r="DJ90" s="131"/>
      <c r="DK90" s="131"/>
      <c r="DL90" s="131"/>
      <c r="DM90" s="131"/>
      <c r="DN90" s="131"/>
      <c r="DO90" s="131"/>
      <c r="DP90" s="131"/>
      <c r="DQ90" s="131"/>
      <c r="DR90" s="131"/>
      <c r="DS90" s="131"/>
      <c r="DT90" s="131"/>
      <c r="DU90" s="131"/>
      <c r="DV90" s="131"/>
      <c r="DW90" s="131"/>
      <c r="DX90" s="131"/>
      <c r="DY90" s="131"/>
      <c r="DZ90" s="131"/>
      <c r="EA90" s="131"/>
      <c r="EB90" s="131"/>
      <c r="EC90" s="131"/>
      <c r="ED90" s="131"/>
      <c r="EE90" s="131"/>
      <c r="EF90" s="131"/>
      <c r="EG90" s="131"/>
      <c r="EH90" s="131"/>
      <c r="EI90" s="131"/>
      <c r="EJ90" s="131"/>
      <c r="EK90" s="131"/>
      <c r="EL90" s="131"/>
      <c r="EM90" s="131"/>
      <c r="EN90" s="131"/>
      <c r="EO90" s="131"/>
      <c r="EP90" s="131"/>
      <c r="EQ90" s="131"/>
      <c r="ER90" s="131"/>
      <c r="ES90" s="131"/>
      <c r="ET90" s="131"/>
      <c r="EU90" s="131"/>
      <c r="EV90" s="131"/>
      <c r="EW90" s="131"/>
      <c r="EX90" s="131"/>
      <c r="EY90" s="131"/>
      <c r="EZ90" s="131"/>
      <c r="FA90" s="131"/>
      <c r="FB90" s="131"/>
      <c r="FC90" s="131"/>
      <c r="FD90" s="131"/>
      <c r="FE90" s="131"/>
      <c r="FF90" s="131"/>
      <c r="FG90" s="131"/>
      <c r="FH90" s="131"/>
      <c r="FI90" s="131"/>
      <c r="FJ90" s="131"/>
      <c r="FK90" s="131"/>
      <c r="FL90" s="131"/>
      <c r="FM90" s="131"/>
      <c r="FN90" s="131"/>
      <c r="FO90" s="131"/>
      <c r="FP90" s="131"/>
      <c r="FQ90" s="131"/>
      <c r="FR90" s="131"/>
      <c r="FS90" s="131"/>
      <c r="FT90" s="131"/>
      <c r="FU90" s="131"/>
      <c r="FV90" s="131"/>
      <c r="FW90" s="131"/>
      <c r="FX90" s="131"/>
      <c r="FY90" s="131"/>
      <c r="FZ90" s="131"/>
      <c r="GA90" s="131"/>
      <c r="GB90" s="131"/>
      <c r="GC90" s="131"/>
      <c r="GD90" s="131"/>
      <c r="GE90" s="131"/>
      <c r="GF90" s="131"/>
      <c r="GG90" s="131"/>
      <c r="GH90" s="131"/>
      <c r="GI90" s="131"/>
      <c r="GJ90" s="131"/>
      <c r="GK90" s="131"/>
      <c r="GL90" s="131"/>
      <c r="GM90" s="131"/>
      <c r="GN90" s="131"/>
      <c r="GO90" s="131"/>
      <c r="GP90" s="131"/>
      <c r="GQ90" s="131"/>
      <c r="GR90" s="131"/>
      <c r="GS90" s="131"/>
      <c r="GT90" s="131"/>
      <c r="GU90" s="131"/>
      <c r="GV90" s="131"/>
      <c r="GW90" s="131"/>
      <c r="GX90" s="131"/>
      <c r="GY90" s="131"/>
      <c r="GZ90" s="131"/>
      <c r="HA90" s="131"/>
      <c r="HB90" s="131"/>
      <c r="HC90" s="131"/>
      <c r="HD90" s="131"/>
      <c r="HE90" s="131"/>
      <c r="HF90" s="131"/>
      <c r="HG90" s="131"/>
      <c r="HH90" s="131"/>
      <c r="HI90" s="131"/>
      <c r="HJ90" s="131"/>
      <c r="HK90" s="131"/>
      <c r="HL90" s="131"/>
      <c r="HM90" s="131"/>
      <c r="HN90" s="131"/>
      <c r="HO90" s="131"/>
      <c r="HP90" s="131"/>
      <c r="HQ90" s="131"/>
      <c r="HR90" s="131"/>
      <c r="HS90" s="131"/>
      <c r="HT90" s="131"/>
      <c r="HU90" s="131"/>
      <c r="HV90" s="131"/>
      <c r="HW90" s="131"/>
      <c r="HX90" s="131"/>
      <c r="HY90" s="131"/>
      <c r="HZ90" s="131"/>
      <c r="IA90" s="131"/>
      <c r="IB90" s="131"/>
      <c r="IC90" s="131"/>
      <c r="ID90" s="131"/>
      <c r="IE90" s="131"/>
      <c r="IF90" s="131"/>
      <c r="IG90" s="131"/>
      <c r="IH90" s="131"/>
      <c r="II90" s="131"/>
      <c r="IJ90" s="131"/>
      <c r="IK90" s="131"/>
      <c r="IL90" s="131"/>
      <c r="IM90" s="131"/>
      <c r="IN90" s="131"/>
      <c r="IO90" s="131"/>
      <c r="IP90" s="131"/>
      <c r="IQ90" s="131"/>
      <c r="IR90" s="131"/>
      <c r="IS90" s="131"/>
      <c r="IT90" s="131"/>
      <c r="IU90" s="131"/>
      <c r="IV90" s="131"/>
    </row>
    <row r="91" spans="1:256" s="129" customFormat="1" ht="13.5" thickBot="1">
      <c r="A91" s="161" t="s">
        <v>27</v>
      </c>
      <c r="B91" s="168">
        <f aca="true" t="shared" si="67" ref="B91:Z91">B82+B42*(B88-B79)+B49*(B86-B77)</f>
        <v>0.013763365503305917</v>
      </c>
      <c r="C91" s="168">
        <f t="shared" si="67"/>
        <v>-0.0738861984728613</v>
      </c>
      <c r="D91" s="168">
        <f t="shared" si="67"/>
        <v>-0.22096773496570732</v>
      </c>
      <c r="E91" s="168">
        <f t="shared" si="67"/>
        <v>-0.46566884615250836</v>
      </c>
      <c r="F91" s="168">
        <f t="shared" si="67"/>
        <v>-0.8396813408703512</v>
      </c>
      <c r="G91" s="168">
        <f t="shared" si="67"/>
        <v>-1.3125791259591033</v>
      </c>
      <c r="H91" s="168">
        <f t="shared" si="67"/>
        <v>-1.7164787743871548</v>
      </c>
      <c r="I91" s="168">
        <f t="shared" si="67"/>
        <v>-1.827881621869436</v>
      </c>
      <c r="J91" s="168">
        <f t="shared" si="67"/>
        <v>-1.5936041056779724</v>
      </c>
      <c r="K91" s="168">
        <f t="shared" si="67"/>
        <v>-1.0957134429050484</v>
      </c>
      <c r="L91" s="168">
        <f t="shared" si="67"/>
        <v>-0.4005346908694452</v>
      </c>
      <c r="M91" s="168">
        <f t="shared" si="67"/>
        <v>0.4025774374248186</v>
      </c>
      <c r="N91" s="168">
        <f t="shared" si="67"/>
        <v>1.1422775117732722</v>
      </c>
      <c r="O91" s="168">
        <f t="shared" si="67"/>
        <v>1.641024143264623</v>
      </c>
      <c r="P91" s="168">
        <f t="shared" si="67"/>
        <v>1.8335497875179323</v>
      </c>
      <c r="Q91" s="168">
        <f t="shared" si="67"/>
        <v>1.7798856026807903</v>
      </c>
      <c r="R91" s="168">
        <f t="shared" si="67"/>
        <v>1.5869696371133437</v>
      </c>
      <c r="S91" s="168">
        <f t="shared" si="67"/>
        <v>1.3434983248475882</v>
      </c>
      <c r="T91" s="168">
        <f t="shared" si="67"/>
        <v>1.1034380596877778</v>
      </c>
      <c r="U91" s="168">
        <f t="shared" si="67"/>
        <v>0.893781084079436</v>
      </c>
      <c r="V91" s="168">
        <f t="shared" si="67"/>
        <v>0.724258215737652</v>
      </c>
      <c r="W91" s="168">
        <f t="shared" si="67"/>
        <v>0.5926242359815036</v>
      </c>
      <c r="X91" s="168">
        <f t="shared" si="67"/>
        <v>0.48612974959225497</v>
      </c>
      <c r="Y91" s="168">
        <f t="shared" si="67"/>
        <v>0.38040292035642725</v>
      </c>
      <c r="Z91" s="168">
        <f t="shared" si="67"/>
        <v>0.2358681282923477</v>
      </c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1"/>
      <c r="DE91" s="131"/>
      <c r="DF91" s="131"/>
      <c r="DG91" s="131"/>
      <c r="DH91" s="131"/>
      <c r="DI91" s="131"/>
      <c r="DJ91" s="131"/>
      <c r="DK91" s="131"/>
      <c r="DL91" s="131"/>
      <c r="DM91" s="131"/>
      <c r="DN91" s="131"/>
      <c r="DO91" s="131"/>
      <c r="DP91" s="131"/>
      <c r="DQ91" s="131"/>
      <c r="DR91" s="131"/>
      <c r="DS91" s="131"/>
      <c r="DT91" s="131"/>
      <c r="DU91" s="131"/>
      <c r="DV91" s="131"/>
      <c r="DW91" s="131"/>
      <c r="DX91" s="131"/>
      <c r="DY91" s="131"/>
      <c r="DZ91" s="131"/>
      <c r="EA91" s="131"/>
      <c r="EB91" s="131"/>
      <c r="EC91" s="131"/>
      <c r="ED91" s="131"/>
      <c r="EE91" s="131"/>
      <c r="EF91" s="131"/>
      <c r="EG91" s="131"/>
      <c r="EH91" s="131"/>
      <c r="EI91" s="131"/>
      <c r="EJ91" s="131"/>
      <c r="EK91" s="131"/>
      <c r="EL91" s="131"/>
      <c r="EM91" s="131"/>
      <c r="EN91" s="131"/>
      <c r="EO91" s="131"/>
      <c r="EP91" s="131"/>
      <c r="EQ91" s="131"/>
      <c r="ER91" s="131"/>
      <c r="ES91" s="131"/>
      <c r="ET91" s="131"/>
      <c r="EU91" s="131"/>
      <c r="EV91" s="131"/>
      <c r="EW91" s="131"/>
      <c r="EX91" s="131"/>
      <c r="EY91" s="131"/>
      <c r="EZ91" s="131"/>
      <c r="FA91" s="131"/>
      <c r="FB91" s="131"/>
      <c r="FC91" s="131"/>
      <c r="FD91" s="131"/>
      <c r="FE91" s="131"/>
      <c r="FF91" s="131"/>
      <c r="FG91" s="131"/>
      <c r="FH91" s="131"/>
      <c r="FI91" s="131"/>
      <c r="FJ91" s="131"/>
      <c r="FK91" s="131"/>
      <c r="FL91" s="131"/>
      <c r="FM91" s="131"/>
      <c r="FN91" s="131"/>
      <c r="FO91" s="131"/>
      <c r="FP91" s="131"/>
      <c r="FQ91" s="131"/>
      <c r="FR91" s="131"/>
      <c r="FS91" s="131"/>
      <c r="FT91" s="131"/>
      <c r="FU91" s="131"/>
      <c r="FV91" s="131"/>
      <c r="FW91" s="131"/>
      <c r="FX91" s="131"/>
      <c r="FY91" s="131"/>
      <c r="FZ91" s="131"/>
      <c r="GA91" s="131"/>
      <c r="GB91" s="131"/>
      <c r="GC91" s="131"/>
      <c r="GD91" s="131"/>
      <c r="GE91" s="131"/>
      <c r="GF91" s="131"/>
      <c r="GG91" s="131"/>
      <c r="GH91" s="131"/>
      <c r="GI91" s="131"/>
      <c r="GJ91" s="131"/>
      <c r="GK91" s="131"/>
      <c r="GL91" s="131"/>
      <c r="GM91" s="131"/>
      <c r="GN91" s="131"/>
      <c r="GO91" s="131"/>
      <c r="GP91" s="131"/>
      <c r="GQ91" s="131"/>
      <c r="GR91" s="131"/>
      <c r="GS91" s="131"/>
      <c r="GT91" s="131"/>
      <c r="GU91" s="131"/>
      <c r="GV91" s="131"/>
      <c r="GW91" s="131"/>
      <c r="GX91" s="131"/>
      <c r="GY91" s="131"/>
      <c r="GZ91" s="131"/>
      <c r="HA91" s="131"/>
      <c r="HB91" s="131"/>
      <c r="HC91" s="131"/>
      <c r="HD91" s="131"/>
      <c r="HE91" s="131"/>
      <c r="HF91" s="131"/>
      <c r="HG91" s="131"/>
      <c r="HH91" s="131"/>
      <c r="HI91" s="131"/>
      <c r="HJ91" s="131"/>
      <c r="HK91" s="131"/>
      <c r="HL91" s="131"/>
      <c r="HM91" s="131"/>
      <c r="HN91" s="131"/>
      <c r="HO91" s="131"/>
      <c r="HP91" s="131"/>
      <c r="HQ91" s="131"/>
      <c r="HR91" s="131"/>
      <c r="HS91" s="131"/>
      <c r="HT91" s="131"/>
      <c r="HU91" s="131"/>
      <c r="HV91" s="131"/>
      <c r="HW91" s="131"/>
      <c r="HX91" s="131"/>
      <c r="HY91" s="131"/>
      <c r="HZ91" s="131"/>
      <c r="IA91" s="131"/>
      <c r="IB91" s="131"/>
      <c r="IC91" s="131"/>
      <c r="ID91" s="131"/>
      <c r="IE91" s="131"/>
      <c r="IF91" s="131"/>
      <c r="IG91" s="131"/>
      <c r="IH91" s="131"/>
      <c r="II91" s="131"/>
      <c r="IJ91" s="131"/>
      <c r="IK91" s="131"/>
      <c r="IL91" s="131"/>
      <c r="IM91" s="131"/>
      <c r="IN91" s="131"/>
      <c r="IO91" s="131"/>
      <c r="IP91" s="131"/>
      <c r="IQ91" s="131"/>
      <c r="IR91" s="131"/>
      <c r="IS91" s="131"/>
      <c r="IT91" s="131"/>
      <c r="IU91" s="131"/>
      <c r="IV91" s="131"/>
    </row>
    <row r="92" spans="1:2" ht="15" customHeight="1">
      <c r="A92" s="128"/>
      <c r="B92" s="128"/>
    </row>
    <row r="93" spans="1:2" s="8" customFormat="1" ht="18">
      <c r="A93" s="107" t="s">
        <v>87</v>
      </c>
      <c r="B93" s="109"/>
    </row>
    <row r="94" s="8" customFormat="1" ht="15.75">
      <c r="A94" s="108" t="s">
        <v>83</v>
      </c>
    </row>
    <row r="95" spans="1:26" s="8" customFormat="1" ht="15.75">
      <c r="A95" s="106" t="s">
        <v>84</v>
      </c>
      <c r="B95" s="8">
        <f aca="true" t="shared" si="68" ref="B95:Z95">B77-(B80/B42)</f>
        <v>-1.3258937290263386</v>
      </c>
      <c r="C95" s="8">
        <f t="shared" si="68"/>
        <v>-0.9737626382753133</v>
      </c>
      <c r="D95" s="8">
        <f t="shared" si="68"/>
        <v>-0.6578050410534242</v>
      </c>
      <c r="E95" s="8">
        <f t="shared" si="68"/>
        <v>-0.3836120862892467</v>
      </c>
      <c r="F95" s="8">
        <f t="shared" si="68"/>
        <v>-0.16547677210968836</v>
      </c>
      <c r="G95" s="8">
        <f t="shared" si="68"/>
        <v>-0.028990479447134287</v>
      </c>
      <c r="H95" s="8">
        <f t="shared" si="68"/>
        <v>-0.00777071786457606</v>
      </c>
      <c r="I95" s="8">
        <f t="shared" si="68"/>
        <v>-0.12940783716861537</v>
      </c>
      <c r="J95" s="8">
        <f t="shared" si="68"/>
        <v>-0.401081841402227</v>
      </c>
      <c r="K95" s="8">
        <f t="shared" si="68"/>
        <v>-0.8133166775545115</v>
      </c>
      <c r="L95" s="8">
        <f t="shared" si="68"/>
        <v>-1.3541841186140968</v>
      </c>
      <c r="M95" s="8">
        <f t="shared" si="68"/>
        <v>-2.012533591375292</v>
      </c>
      <c r="N95" s="8">
        <f t="shared" si="68"/>
        <v>-2.76311620399637</v>
      </c>
      <c r="O95" s="8">
        <f t="shared" si="68"/>
        <v>-3.539744920216963</v>
      </c>
      <c r="P95" s="8">
        <f t="shared" si="68"/>
        <v>-4.219134837085733</v>
      </c>
      <c r="Q95" s="8">
        <f t="shared" si="68"/>
        <v>-4.653615728173744</v>
      </c>
      <c r="R95" s="8">
        <f t="shared" si="68"/>
        <v>-4.7547255300443965</v>
      </c>
      <c r="S95" s="8">
        <f t="shared" si="68"/>
        <v>-4.5479061520048285</v>
      </c>
      <c r="T95" s="8">
        <f t="shared" si="68"/>
        <v>-4.137125926999582</v>
      </c>
      <c r="U95" s="8">
        <f t="shared" si="68"/>
        <v>-3.6321666730240274</v>
      </c>
      <c r="V95" s="8">
        <f t="shared" si="68"/>
        <v>-3.108654090780412</v>
      </c>
      <c r="W95" s="8">
        <f t="shared" si="68"/>
        <v>-2.606101107847248</v>
      </c>
      <c r="X95" s="8">
        <f t="shared" si="68"/>
        <v>-2.14011825961013</v>
      </c>
      <c r="Y95" s="8">
        <f t="shared" si="68"/>
        <v>-1.7139432371843386</v>
      </c>
      <c r="Z95" s="8">
        <f t="shared" si="68"/>
        <v>-1.325893729026339</v>
      </c>
    </row>
    <row r="96" spans="1:256" s="8" customFormat="1" ht="12.75">
      <c r="A96" s="108" t="s">
        <v>85</v>
      </c>
      <c r="B96" s="8">
        <f>(B79/B42)+B78</f>
        <v>0.5114196503044373</v>
      </c>
      <c r="C96" s="8">
        <f aca="true" t="shared" si="69" ref="C96:Z96">(C79/C42)+C78</f>
        <v>0.5968973419213857</v>
      </c>
      <c r="D96" s="8">
        <f t="shared" si="69"/>
        <v>0.7042652583471584</v>
      </c>
      <c r="E96" s="8">
        <f t="shared" si="69"/>
        <v>0.8177659373250719</v>
      </c>
      <c r="F96" s="8">
        <f t="shared" si="69"/>
        <v>0.9187664533499647</v>
      </c>
      <c r="G96" s="8">
        <f t="shared" si="69"/>
        <v>0.9855453658624297</v>
      </c>
      <c r="H96" s="8">
        <f t="shared" si="69"/>
        <v>0.9961174949201357</v>
      </c>
      <c r="I96" s="8">
        <f t="shared" si="69"/>
        <v>0.9361873825190543</v>
      </c>
      <c r="J96" s="8">
        <f t="shared" si="69"/>
        <v>0.8100477131144561</v>
      </c>
      <c r="K96" s="8">
        <f t="shared" si="69"/>
        <v>0.6480091495503901</v>
      </c>
      <c r="L96" s="8">
        <f t="shared" si="69"/>
        <v>0.5062062844172296</v>
      </c>
      <c r="M96" s="8">
        <f t="shared" si="69"/>
        <v>0.45530952786393286</v>
      </c>
      <c r="N96" s="8">
        <f t="shared" si="69"/>
        <v>0.5523393872823186</v>
      </c>
      <c r="O96" s="8">
        <f t="shared" si="69"/>
        <v>0.7981668141141358</v>
      </c>
      <c r="P96" s="8">
        <f t="shared" si="69"/>
        <v>1.108406758456538</v>
      </c>
      <c r="Q96" s="8">
        <f t="shared" si="69"/>
        <v>1.3438312178302865</v>
      </c>
      <c r="R96" s="8">
        <f t="shared" si="69"/>
        <v>1.4021765806013935</v>
      </c>
      <c r="S96" s="8">
        <f t="shared" si="69"/>
        <v>1.2842102422665322</v>
      </c>
      <c r="T96" s="8">
        <f t="shared" si="69"/>
        <v>1.0669732365675557</v>
      </c>
      <c r="U96" s="8">
        <f t="shared" si="69"/>
        <v>0.8356793459120282</v>
      </c>
      <c r="V96" s="8">
        <f t="shared" si="69"/>
        <v>0.645464822663131</v>
      </c>
      <c r="W96" s="8">
        <f t="shared" si="69"/>
        <v>0.5195429130984349</v>
      </c>
      <c r="X96" s="8">
        <f t="shared" si="69"/>
        <v>0.4607142797792565</v>
      </c>
      <c r="Y96" s="8">
        <f t="shared" si="69"/>
        <v>0.46175931216194455</v>
      </c>
      <c r="Z96" s="8">
        <f t="shared" si="69"/>
        <v>0.5114196503044371</v>
      </c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4"/>
      <c r="DF96" s="94"/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4"/>
      <c r="DS96" s="94"/>
      <c r="DT96" s="94"/>
      <c r="DU96" s="94"/>
      <c r="DV96" s="94"/>
      <c r="DW96" s="94"/>
      <c r="DX96" s="94"/>
      <c r="DY96" s="94"/>
      <c r="DZ96" s="94"/>
      <c r="EA96" s="94"/>
      <c r="EB96" s="94"/>
      <c r="EC96" s="94"/>
      <c r="ED96" s="94"/>
      <c r="EE96" s="94"/>
      <c r="EF96" s="94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4"/>
      <c r="ER96" s="94"/>
      <c r="ES96" s="94"/>
      <c r="ET96" s="94"/>
      <c r="EU96" s="94"/>
      <c r="EV96" s="94"/>
      <c r="EW96" s="94"/>
      <c r="EX96" s="94"/>
      <c r="EY96" s="94"/>
      <c r="EZ96" s="94"/>
      <c r="FA96" s="94"/>
      <c r="FB96" s="94"/>
      <c r="FC96" s="94"/>
      <c r="FD96" s="94"/>
      <c r="FE96" s="94"/>
      <c r="FF96" s="94"/>
      <c r="FG96" s="94"/>
      <c r="FH96" s="94"/>
      <c r="FI96" s="94"/>
      <c r="FJ96" s="94"/>
      <c r="FK96" s="94"/>
      <c r="FL96" s="94"/>
      <c r="FM96" s="94"/>
      <c r="FN96" s="94"/>
      <c r="FO96" s="94"/>
      <c r="FP96" s="94"/>
      <c r="FQ96" s="94"/>
      <c r="FR96" s="94"/>
      <c r="FS96" s="94"/>
      <c r="FT96" s="94"/>
      <c r="FU96" s="94"/>
      <c r="FV96" s="94"/>
      <c r="FW96" s="94"/>
      <c r="FX96" s="94"/>
      <c r="FY96" s="94"/>
      <c r="FZ96" s="94"/>
      <c r="GA96" s="94"/>
      <c r="GB96" s="94"/>
      <c r="GC96" s="94"/>
      <c r="GD96" s="94"/>
      <c r="GE96" s="94"/>
      <c r="GF96" s="94"/>
      <c r="GG96" s="94"/>
      <c r="GH96" s="94"/>
      <c r="GI96" s="94"/>
      <c r="GJ96" s="94"/>
      <c r="GK96" s="94"/>
      <c r="GL96" s="94"/>
      <c r="GM96" s="94"/>
      <c r="GN96" s="94"/>
      <c r="GO96" s="94"/>
      <c r="GP96" s="94"/>
      <c r="GQ96" s="94"/>
      <c r="GR96" s="94"/>
      <c r="GS96" s="94"/>
      <c r="GT96" s="94"/>
      <c r="GU96" s="94"/>
      <c r="GV96" s="94"/>
      <c r="GW96" s="94"/>
      <c r="GX96" s="94"/>
      <c r="GY96" s="94"/>
      <c r="GZ96" s="94"/>
      <c r="HA96" s="94"/>
      <c r="HB96" s="94"/>
      <c r="HC96" s="94"/>
      <c r="HD96" s="94"/>
      <c r="HE96" s="94"/>
      <c r="HF96" s="94"/>
      <c r="HG96" s="94"/>
      <c r="HH96" s="94"/>
      <c r="HI96" s="94"/>
      <c r="HJ96" s="94"/>
      <c r="HK96" s="94"/>
      <c r="HL96" s="94"/>
      <c r="HM96" s="94"/>
      <c r="HN96" s="94"/>
      <c r="HO96" s="94"/>
      <c r="HP96" s="94"/>
      <c r="HQ96" s="94"/>
      <c r="HR96" s="94"/>
      <c r="HS96" s="94"/>
      <c r="HT96" s="94"/>
      <c r="HU96" s="94"/>
      <c r="HV96" s="94"/>
      <c r="HW96" s="94"/>
      <c r="HX96" s="94"/>
      <c r="HY96" s="94"/>
      <c r="HZ96" s="94"/>
      <c r="IA96" s="94"/>
      <c r="IB96" s="94"/>
      <c r="IC96" s="94"/>
      <c r="ID96" s="94"/>
      <c r="IE96" s="94"/>
      <c r="IF96" s="94"/>
      <c r="IG96" s="94"/>
      <c r="IH96" s="94"/>
      <c r="II96" s="94"/>
      <c r="IJ96" s="94"/>
      <c r="IK96" s="94"/>
      <c r="IL96" s="94"/>
      <c r="IM96" s="94"/>
      <c r="IN96" s="94"/>
      <c r="IO96" s="94"/>
      <c r="IP96" s="94"/>
      <c r="IQ96" s="94"/>
      <c r="IR96" s="94"/>
      <c r="IS96" s="94"/>
      <c r="IT96" s="94"/>
      <c r="IU96" s="94"/>
      <c r="IV96" s="94"/>
    </row>
    <row r="97" s="8" customFormat="1" ht="15.75">
      <c r="A97" s="106" t="s">
        <v>82</v>
      </c>
    </row>
    <row r="98" spans="1:26" s="8" customFormat="1" ht="15.75">
      <c r="A98" s="106" t="s">
        <v>167</v>
      </c>
      <c r="B98" s="8">
        <f aca="true" t="shared" si="70" ref="B98:Z98">(B42^4+B49^2)</f>
        <v>0.019077376217192344</v>
      </c>
      <c r="C98" s="8">
        <f t="shared" si="70"/>
        <v>0.017202346036548972</v>
      </c>
      <c r="D98" s="8">
        <f t="shared" si="70"/>
        <v>0.024893292485320323</v>
      </c>
      <c r="E98" s="8">
        <f t="shared" si="70"/>
        <v>0.06461145152409004</v>
      </c>
      <c r="F98" s="8">
        <f t="shared" si="70"/>
        <v>0.18941188497205805</v>
      </c>
      <c r="G98" s="8">
        <f t="shared" si="70"/>
        <v>0.44891896090043576</v>
      </c>
      <c r="H98" s="8">
        <f t="shared" si="70"/>
        <v>0.711813577992203</v>
      </c>
      <c r="I98" s="8">
        <f t="shared" si="70"/>
        <v>0.6796802888176552</v>
      </c>
      <c r="J98" s="8">
        <f t="shared" si="70"/>
        <v>0.401431648056696</v>
      </c>
      <c r="K98" s="8">
        <f t="shared" si="70"/>
        <v>0.18643127216914768</v>
      </c>
      <c r="L98" s="8">
        <f t="shared" si="70"/>
        <v>0.16947557989212528</v>
      </c>
      <c r="M98" s="8">
        <f t="shared" si="70"/>
        <v>0.298012431078703</v>
      </c>
      <c r="N98" s="8">
        <f t="shared" si="70"/>
        <v>0.39051019490807914</v>
      </c>
      <c r="O98" s="8">
        <f t="shared" si="70"/>
        <v>0.3401874751158331</v>
      </c>
      <c r="P98" s="8">
        <f t="shared" si="70"/>
        <v>0.23112423413708094</v>
      </c>
      <c r="Q98" s="8">
        <f t="shared" si="70"/>
        <v>0.15448083625467812</v>
      </c>
      <c r="R98" s="8">
        <f t="shared" si="70"/>
        <v>0.12362870673534004</v>
      </c>
      <c r="S98" s="8">
        <f t="shared" si="70"/>
        <v>0.1235999386299927</v>
      </c>
      <c r="T98" s="8">
        <f t="shared" si="70"/>
        <v>0.14084195862513035</v>
      </c>
      <c r="U98" s="8">
        <f t="shared" si="70"/>
        <v>0.16474307603641966</v>
      </c>
      <c r="V98" s="8">
        <f t="shared" si="70"/>
        <v>0.18615986835817008</v>
      </c>
      <c r="W98" s="8">
        <f t="shared" si="70"/>
        <v>0.19819348989794908</v>
      </c>
      <c r="X98" s="8">
        <f t="shared" si="70"/>
        <v>0.1970066116069652</v>
      </c>
      <c r="Y98" s="8">
        <f t="shared" si="70"/>
        <v>0.1815588663452481</v>
      </c>
      <c r="Z98" s="8">
        <f t="shared" si="70"/>
        <v>0.15391285920202696</v>
      </c>
    </row>
    <row r="99" spans="1:26" s="8" customFormat="1" ht="15.75">
      <c r="A99" s="106" t="s">
        <v>84</v>
      </c>
      <c r="B99" s="8">
        <f aca="true" t="shared" si="71" ref="B99:Z99">B77+(B81*B42^2-B82*B49)/B98</f>
        <v>0.8756920945732474</v>
      </c>
      <c r="C99" s="8">
        <f t="shared" si="71"/>
        <v>0.22286831467892587</v>
      </c>
      <c r="D99" s="8">
        <f t="shared" si="71"/>
        <v>-0.909751965370013</v>
      </c>
      <c r="E99" s="8">
        <f t="shared" si="71"/>
        <v>-0.8910047295642372</v>
      </c>
      <c r="F99" s="8">
        <f t="shared" si="71"/>
        <v>-0.351864241612202</v>
      </c>
      <c r="G99" s="8">
        <f t="shared" si="71"/>
        <v>-0.02637296803337419</v>
      </c>
      <c r="H99" s="8">
        <f t="shared" si="71"/>
        <v>-0.05190623853289944</v>
      </c>
      <c r="I99" s="8">
        <f t="shared" si="71"/>
        <v>-0.5164564059708812</v>
      </c>
      <c r="J99" s="8">
        <f t="shared" si="71"/>
        <v>-1.468577073739835</v>
      </c>
      <c r="K99" s="8">
        <f t="shared" si="71"/>
        <v>-1.812966012674606</v>
      </c>
      <c r="L99" s="8">
        <f t="shared" si="71"/>
        <v>0.6724005566741103</v>
      </c>
      <c r="M99" s="8">
        <f t="shared" si="71"/>
        <v>0.4934854126374051</v>
      </c>
      <c r="N99" s="8">
        <f t="shared" si="71"/>
        <v>-0.8773522878972841</v>
      </c>
      <c r="O99" s="8">
        <f t="shared" si="71"/>
        <v>-2.301755618898513</v>
      </c>
      <c r="P99" s="8">
        <f t="shared" si="71"/>
        <v>-3.673265319650229</v>
      </c>
      <c r="Q99" s="8">
        <f t="shared" si="71"/>
        <v>-4.639311352785117</v>
      </c>
      <c r="R99" s="8">
        <f t="shared" si="71"/>
        <v>-4.686916655218359</v>
      </c>
      <c r="S99" s="8">
        <f t="shared" si="71"/>
        <v>-3.8751091174302843</v>
      </c>
      <c r="T99" s="8">
        <f t="shared" si="71"/>
        <v>-2.7823730774975814</v>
      </c>
      <c r="U99" s="8">
        <f t="shared" si="71"/>
        <v>-1.79924202481727</v>
      </c>
      <c r="V99" s="8">
        <f t="shared" si="71"/>
        <v>-1.0095918028876225</v>
      </c>
      <c r="W99" s="8">
        <f t="shared" si="71"/>
        <v>-0.3750787683737715</v>
      </c>
      <c r="X99" s="8">
        <f t="shared" si="71"/>
        <v>0.15895493613148193</v>
      </c>
      <c r="Y99" s="8">
        <f t="shared" si="71"/>
        <v>0.6247982778399108</v>
      </c>
      <c r="Z99" s="8">
        <f t="shared" si="71"/>
        <v>0.9706798962956781</v>
      </c>
    </row>
    <row r="100" spans="1:26" s="8" customFormat="1" ht="15.75">
      <c r="A100" s="106" t="s">
        <v>85</v>
      </c>
      <c r="B100" s="8">
        <f aca="true" t="shared" si="72" ref="B100:Z100">B78+(B81*B49+B82*B42^2)/B98</f>
        <v>-1.9145996874177202</v>
      </c>
      <c r="C100" s="8">
        <f t="shared" si="72"/>
        <v>-2.278755467825359</v>
      </c>
      <c r="D100" s="8">
        <f t="shared" si="72"/>
        <v>-1.4897553051106749</v>
      </c>
      <c r="E100" s="8">
        <f t="shared" si="72"/>
        <v>-0.057556768615630305</v>
      </c>
      <c r="F100" s="8">
        <f t="shared" si="72"/>
        <v>0.682954364807913</v>
      </c>
      <c r="G100" s="8">
        <f t="shared" si="72"/>
        <v>0.9549536522917674</v>
      </c>
      <c r="H100" s="8">
        <f t="shared" si="72"/>
        <v>0.9881620447500047</v>
      </c>
      <c r="I100" s="8">
        <f t="shared" si="72"/>
        <v>0.7618965350745214</v>
      </c>
      <c r="J100" s="8">
        <f t="shared" si="72"/>
        <v>-0.10270365156220795</v>
      </c>
      <c r="K100" s="8">
        <f t="shared" si="72"/>
        <v>-2.481085540098851</v>
      </c>
      <c r="L100" s="8">
        <f t="shared" si="72"/>
        <v>-3.109308800218492</v>
      </c>
      <c r="M100" s="8">
        <f t="shared" si="72"/>
        <v>-1.2958885162654683</v>
      </c>
      <c r="N100" s="8">
        <f t="shared" si="72"/>
        <v>-0.4791957609980324</v>
      </c>
      <c r="O100" s="8">
        <f t="shared" si="72"/>
        <v>0.113402718363812</v>
      </c>
      <c r="P100" s="8">
        <f t="shared" si="72"/>
        <v>0.7865631808614975</v>
      </c>
      <c r="Q100" s="8">
        <f t="shared" si="72"/>
        <v>1.3268112855612757</v>
      </c>
      <c r="R100" s="8">
        <f t="shared" si="72"/>
        <v>1.3653030613468</v>
      </c>
      <c r="S100" s="8">
        <f t="shared" si="72"/>
        <v>0.9031939036982044</v>
      </c>
      <c r="T100" s="8">
        <f t="shared" si="72"/>
        <v>0.29168445271352006</v>
      </c>
      <c r="U100" s="8">
        <f t="shared" si="72"/>
        <v>-0.20449677822079582</v>
      </c>
      <c r="V100" s="8">
        <f t="shared" si="72"/>
        <v>-0.5212063681804162</v>
      </c>
      <c r="W100" s="8">
        <f t="shared" si="72"/>
        <v>-0.6949894193296539</v>
      </c>
      <c r="X100" s="8">
        <f t="shared" si="72"/>
        <v>-0.7958964799821847</v>
      </c>
      <c r="Y100" s="8">
        <f t="shared" si="72"/>
        <v>-0.9209439418504419</v>
      </c>
      <c r="Z100" s="8">
        <f t="shared" si="72"/>
        <v>-1.2253969472850574</v>
      </c>
    </row>
    <row r="101" s="8" customFormat="1" ht="12.75"/>
    <row r="102" s="8" customFormat="1" ht="12.75">
      <c r="A102" s="8" t="s">
        <v>131</v>
      </c>
    </row>
    <row r="103" spans="1:256" s="8" customFormat="1" ht="12.75">
      <c r="A103" s="8" t="s">
        <v>132</v>
      </c>
      <c r="B103" s="8">
        <f>$F$12</f>
        <v>0.1</v>
      </c>
      <c r="C103" s="8">
        <f aca="true" t="shared" si="73" ref="C103:BN103">$F$12</f>
        <v>0.1</v>
      </c>
      <c r="D103" s="8">
        <f t="shared" si="73"/>
        <v>0.1</v>
      </c>
      <c r="E103" s="8">
        <f t="shared" si="73"/>
        <v>0.1</v>
      </c>
      <c r="F103" s="8">
        <f t="shared" si="73"/>
        <v>0.1</v>
      </c>
      <c r="G103" s="8">
        <f t="shared" si="73"/>
        <v>0.1</v>
      </c>
      <c r="H103" s="8">
        <f t="shared" si="73"/>
        <v>0.1</v>
      </c>
      <c r="I103" s="8">
        <f t="shared" si="73"/>
        <v>0.1</v>
      </c>
      <c r="J103" s="8">
        <f t="shared" si="73"/>
        <v>0.1</v>
      </c>
      <c r="K103" s="8">
        <f t="shared" si="73"/>
        <v>0.1</v>
      </c>
      <c r="L103" s="8">
        <f t="shared" si="73"/>
        <v>0.1</v>
      </c>
      <c r="M103" s="8">
        <f t="shared" si="73"/>
        <v>0.1</v>
      </c>
      <c r="N103" s="8">
        <f t="shared" si="73"/>
        <v>0.1</v>
      </c>
      <c r="O103" s="8">
        <f t="shared" si="73"/>
        <v>0.1</v>
      </c>
      <c r="P103" s="8">
        <f t="shared" si="73"/>
        <v>0.1</v>
      </c>
      <c r="Q103" s="8">
        <f t="shared" si="73"/>
        <v>0.1</v>
      </c>
      <c r="R103" s="8">
        <f t="shared" si="73"/>
        <v>0.1</v>
      </c>
      <c r="S103" s="8">
        <f t="shared" si="73"/>
        <v>0.1</v>
      </c>
      <c r="T103" s="8">
        <f t="shared" si="73"/>
        <v>0.1</v>
      </c>
      <c r="U103" s="8">
        <f t="shared" si="73"/>
        <v>0.1</v>
      </c>
      <c r="V103" s="8">
        <f t="shared" si="73"/>
        <v>0.1</v>
      </c>
      <c r="W103" s="8">
        <f t="shared" si="73"/>
        <v>0.1</v>
      </c>
      <c r="X103" s="8">
        <f t="shared" si="73"/>
        <v>0.1</v>
      </c>
      <c r="Y103" s="8">
        <f t="shared" si="73"/>
        <v>0.1</v>
      </c>
      <c r="Z103" s="8">
        <f t="shared" si="73"/>
        <v>0.1</v>
      </c>
      <c r="AA103" s="8">
        <f t="shared" si="73"/>
        <v>0.1</v>
      </c>
      <c r="AB103" s="8">
        <f t="shared" si="73"/>
        <v>0.1</v>
      </c>
      <c r="AC103" s="8">
        <f t="shared" si="73"/>
        <v>0.1</v>
      </c>
      <c r="AD103" s="8">
        <f t="shared" si="73"/>
        <v>0.1</v>
      </c>
      <c r="AE103" s="8">
        <f t="shared" si="73"/>
        <v>0.1</v>
      </c>
      <c r="AF103" s="8">
        <f t="shared" si="73"/>
        <v>0.1</v>
      </c>
      <c r="AG103" s="8">
        <f t="shared" si="73"/>
        <v>0.1</v>
      </c>
      <c r="AH103" s="8">
        <f t="shared" si="73"/>
        <v>0.1</v>
      </c>
      <c r="AI103" s="8">
        <f t="shared" si="73"/>
        <v>0.1</v>
      </c>
      <c r="AJ103" s="8">
        <f t="shared" si="73"/>
        <v>0.1</v>
      </c>
      <c r="AK103" s="8">
        <f t="shared" si="73"/>
        <v>0.1</v>
      </c>
      <c r="AL103" s="8">
        <f t="shared" si="73"/>
        <v>0.1</v>
      </c>
      <c r="AM103" s="8">
        <f t="shared" si="73"/>
        <v>0.1</v>
      </c>
      <c r="AN103" s="8">
        <f t="shared" si="73"/>
        <v>0.1</v>
      </c>
      <c r="AO103" s="8">
        <f t="shared" si="73"/>
        <v>0.1</v>
      </c>
      <c r="AP103" s="8">
        <f t="shared" si="73"/>
        <v>0.1</v>
      </c>
      <c r="AQ103" s="8">
        <f t="shared" si="73"/>
        <v>0.1</v>
      </c>
      <c r="AR103" s="8">
        <f t="shared" si="73"/>
        <v>0.1</v>
      </c>
      <c r="AS103" s="8">
        <f t="shared" si="73"/>
        <v>0.1</v>
      </c>
      <c r="AT103" s="8">
        <f t="shared" si="73"/>
        <v>0.1</v>
      </c>
      <c r="AU103" s="8">
        <f t="shared" si="73"/>
        <v>0.1</v>
      </c>
      <c r="AV103" s="8">
        <f t="shared" si="73"/>
        <v>0.1</v>
      </c>
      <c r="AW103" s="8">
        <f t="shared" si="73"/>
        <v>0.1</v>
      </c>
      <c r="AX103" s="8">
        <f t="shared" si="73"/>
        <v>0.1</v>
      </c>
      <c r="AY103" s="8">
        <f t="shared" si="73"/>
        <v>0.1</v>
      </c>
      <c r="AZ103" s="8">
        <f t="shared" si="73"/>
        <v>0.1</v>
      </c>
      <c r="BA103" s="8">
        <f t="shared" si="73"/>
        <v>0.1</v>
      </c>
      <c r="BB103" s="8">
        <f t="shared" si="73"/>
        <v>0.1</v>
      </c>
      <c r="BC103" s="8">
        <f t="shared" si="73"/>
        <v>0.1</v>
      </c>
      <c r="BD103" s="8">
        <f t="shared" si="73"/>
        <v>0.1</v>
      </c>
      <c r="BE103" s="8">
        <f t="shared" si="73"/>
        <v>0.1</v>
      </c>
      <c r="BF103" s="8">
        <f t="shared" si="73"/>
        <v>0.1</v>
      </c>
      <c r="BG103" s="8">
        <f t="shared" si="73"/>
        <v>0.1</v>
      </c>
      <c r="BH103" s="8">
        <f t="shared" si="73"/>
        <v>0.1</v>
      </c>
      <c r="BI103" s="8">
        <f t="shared" si="73"/>
        <v>0.1</v>
      </c>
      <c r="BJ103" s="8">
        <f t="shared" si="73"/>
        <v>0.1</v>
      </c>
      <c r="BK103" s="8">
        <f t="shared" si="73"/>
        <v>0.1</v>
      </c>
      <c r="BL103" s="8">
        <f t="shared" si="73"/>
        <v>0.1</v>
      </c>
      <c r="BM103" s="8">
        <f t="shared" si="73"/>
        <v>0.1</v>
      </c>
      <c r="BN103" s="8">
        <f t="shared" si="73"/>
        <v>0.1</v>
      </c>
      <c r="BO103" s="8">
        <f aca="true" t="shared" si="74" ref="BO103:DZ103">$F$12</f>
        <v>0.1</v>
      </c>
      <c r="BP103" s="8">
        <f t="shared" si="74"/>
        <v>0.1</v>
      </c>
      <c r="BQ103" s="8">
        <f t="shared" si="74"/>
        <v>0.1</v>
      </c>
      <c r="BR103" s="8">
        <f t="shared" si="74"/>
        <v>0.1</v>
      </c>
      <c r="BS103" s="8">
        <f t="shared" si="74"/>
        <v>0.1</v>
      </c>
      <c r="BT103" s="8">
        <f t="shared" si="74"/>
        <v>0.1</v>
      </c>
      <c r="BU103" s="8">
        <f t="shared" si="74"/>
        <v>0.1</v>
      </c>
      <c r="BV103" s="8">
        <f t="shared" si="74"/>
        <v>0.1</v>
      </c>
      <c r="BW103" s="8">
        <f t="shared" si="74"/>
        <v>0.1</v>
      </c>
      <c r="BX103" s="8">
        <f t="shared" si="74"/>
        <v>0.1</v>
      </c>
      <c r="BY103" s="8">
        <f t="shared" si="74"/>
        <v>0.1</v>
      </c>
      <c r="BZ103" s="8">
        <f t="shared" si="74"/>
        <v>0.1</v>
      </c>
      <c r="CA103" s="8">
        <f t="shared" si="74"/>
        <v>0.1</v>
      </c>
      <c r="CB103" s="8">
        <f t="shared" si="74"/>
        <v>0.1</v>
      </c>
      <c r="CC103" s="8">
        <f t="shared" si="74"/>
        <v>0.1</v>
      </c>
      <c r="CD103" s="8">
        <f t="shared" si="74"/>
        <v>0.1</v>
      </c>
      <c r="CE103" s="8">
        <f t="shared" si="74"/>
        <v>0.1</v>
      </c>
      <c r="CF103" s="8">
        <f t="shared" si="74"/>
        <v>0.1</v>
      </c>
      <c r="CG103" s="8">
        <f t="shared" si="74"/>
        <v>0.1</v>
      </c>
      <c r="CH103" s="8">
        <f t="shared" si="74"/>
        <v>0.1</v>
      </c>
      <c r="CI103" s="8">
        <f t="shared" si="74"/>
        <v>0.1</v>
      </c>
      <c r="CJ103" s="8">
        <f t="shared" si="74"/>
        <v>0.1</v>
      </c>
      <c r="CK103" s="8">
        <f t="shared" si="74"/>
        <v>0.1</v>
      </c>
      <c r="CL103" s="8">
        <f t="shared" si="74"/>
        <v>0.1</v>
      </c>
      <c r="CM103" s="8">
        <f t="shared" si="74"/>
        <v>0.1</v>
      </c>
      <c r="CN103" s="8">
        <f t="shared" si="74"/>
        <v>0.1</v>
      </c>
      <c r="CO103" s="8">
        <f t="shared" si="74"/>
        <v>0.1</v>
      </c>
      <c r="CP103" s="8">
        <f t="shared" si="74"/>
        <v>0.1</v>
      </c>
      <c r="CQ103" s="8">
        <f t="shared" si="74"/>
        <v>0.1</v>
      </c>
      <c r="CR103" s="8">
        <f t="shared" si="74"/>
        <v>0.1</v>
      </c>
      <c r="CS103" s="8">
        <f t="shared" si="74"/>
        <v>0.1</v>
      </c>
      <c r="CT103" s="8">
        <f t="shared" si="74"/>
        <v>0.1</v>
      </c>
      <c r="CU103" s="8">
        <f t="shared" si="74"/>
        <v>0.1</v>
      </c>
      <c r="CV103" s="8">
        <f t="shared" si="74"/>
        <v>0.1</v>
      </c>
      <c r="CW103" s="8">
        <f t="shared" si="74"/>
        <v>0.1</v>
      </c>
      <c r="CX103" s="8">
        <f t="shared" si="74"/>
        <v>0.1</v>
      </c>
      <c r="CY103" s="8">
        <f t="shared" si="74"/>
        <v>0.1</v>
      </c>
      <c r="CZ103" s="8">
        <f t="shared" si="74"/>
        <v>0.1</v>
      </c>
      <c r="DA103" s="8">
        <f t="shared" si="74"/>
        <v>0.1</v>
      </c>
      <c r="DB103" s="8">
        <f t="shared" si="74"/>
        <v>0.1</v>
      </c>
      <c r="DC103" s="8">
        <f t="shared" si="74"/>
        <v>0.1</v>
      </c>
      <c r="DD103" s="8">
        <f t="shared" si="74"/>
        <v>0.1</v>
      </c>
      <c r="DE103" s="8">
        <f t="shared" si="74"/>
        <v>0.1</v>
      </c>
      <c r="DF103" s="8">
        <f t="shared" si="74"/>
        <v>0.1</v>
      </c>
      <c r="DG103" s="8">
        <f t="shared" si="74"/>
        <v>0.1</v>
      </c>
      <c r="DH103" s="8">
        <f t="shared" si="74"/>
        <v>0.1</v>
      </c>
      <c r="DI103" s="8">
        <f t="shared" si="74"/>
        <v>0.1</v>
      </c>
      <c r="DJ103" s="8">
        <f t="shared" si="74"/>
        <v>0.1</v>
      </c>
      <c r="DK103" s="8">
        <f t="shared" si="74"/>
        <v>0.1</v>
      </c>
      <c r="DL103" s="8">
        <f t="shared" si="74"/>
        <v>0.1</v>
      </c>
      <c r="DM103" s="8">
        <f t="shared" si="74"/>
        <v>0.1</v>
      </c>
      <c r="DN103" s="8">
        <f t="shared" si="74"/>
        <v>0.1</v>
      </c>
      <c r="DO103" s="8">
        <f t="shared" si="74"/>
        <v>0.1</v>
      </c>
      <c r="DP103" s="8">
        <f t="shared" si="74"/>
        <v>0.1</v>
      </c>
      <c r="DQ103" s="8">
        <f t="shared" si="74"/>
        <v>0.1</v>
      </c>
      <c r="DR103" s="8">
        <f t="shared" si="74"/>
        <v>0.1</v>
      </c>
      <c r="DS103" s="8">
        <f t="shared" si="74"/>
        <v>0.1</v>
      </c>
      <c r="DT103" s="8">
        <f t="shared" si="74"/>
        <v>0.1</v>
      </c>
      <c r="DU103" s="8">
        <f t="shared" si="74"/>
        <v>0.1</v>
      </c>
      <c r="DV103" s="8">
        <f t="shared" si="74"/>
        <v>0.1</v>
      </c>
      <c r="DW103" s="8">
        <f t="shared" si="74"/>
        <v>0.1</v>
      </c>
      <c r="DX103" s="8">
        <f t="shared" si="74"/>
        <v>0.1</v>
      </c>
      <c r="DY103" s="8">
        <f t="shared" si="74"/>
        <v>0.1</v>
      </c>
      <c r="DZ103" s="8">
        <f t="shared" si="74"/>
        <v>0.1</v>
      </c>
      <c r="EA103" s="8">
        <f aca="true" t="shared" si="75" ref="EA103:GL103">$F$12</f>
        <v>0.1</v>
      </c>
      <c r="EB103" s="8">
        <f t="shared" si="75"/>
        <v>0.1</v>
      </c>
      <c r="EC103" s="8">
        <f t="shared" si="75"/>
        <v>0.1</v>
      </c>
      <c r="ED103" s="8">
        <f t="shared" si="75"/>
        <v>0.1</v>
      </c>
      <c r="EE103" s="8">
        <f t="shared" si="75"/>
        <v>0.1</v>
      </c>
      <c r="EF103" s="8">
        <f t="shared" si="75"/>
        <v>0.1</v>
      </c>
      <c r="EG103" s="8">
        <f t="shared" si="75"/>
        <v>0.1</v>
      </c>
      <c r="EH103" s="8">
        <f t="shared" si="75"/>
        <v>0.1</v>
      </c>
      <c r="EI103" s="8">
        <f t="shared" si="75"/>
        <v>0.1</v>
      </c>
      <c r="EJ103" s="8">
        <f t="shared" si="75"/>
        <v>0.1</v>
      </c>
      <c r="EK103" s="8">
        <f t="shared" si="75"/>
        <v>0.1</v>
      </c>
      <c r="EL103" s="8">
        <f t="shared" si="75"/>
        <v>0.1</v>
      </c>
      <c r="EM103" s="8">
        <f t="shared" si="75"/>
        <v>0.1</v>
      </c>
      <c r="EN103" s="8">
        <f t="shared" si="75"/>
        <v>0.1</v>
      </c>
      <c r="EO103" s="8">
        <f t="shared" si="75"/>
        <v>0.1</v>
      </c>
      <c r="EP103" s="8">
        <f t="shared" si="75"/>
        <v>0.1</v>
      </c>
      <c r="EQ103" s="8">
        <f t="shared" si="75"/>
        <v>0.1</v>
      </c>
      <c r="ER103" s="8">
        <f t="shared" si="75"/>
        <v>0.1</v>
      </c>
      <c r="ES103" s="8">
        <f t="shared" si="75"/>
        <v>0.1</v>
      </c>
      <c r="ET103" s="8">
        <f t="shared" si="75"/>
        <v>0.1</v>
      </c>
      <c r="EU103" s="8">
        <f t="shared" si="75"/>
        <v>0.1</v>
      </c>
      <c r="EV103" s="8">
        <f t="shared" si="75"/>
        <v>0.1</v>
      </c>
      <c r="EW103" s="8">
        <f t="shared" si="75"/>
        <v>0.1</v>
      </c>
      <c r="EX103" s="8">
        <f t="shared" si="75"/>
        <v>0.1</v>
      </c>
      <c r="EY103" s="8">
        <f t="shared" si="75"/>
        <v>0.1</v>
      </c>
      <c r="EZ103" s="8">
        <f t="shared" si="75"/>
        <v>0.1</v>
      </c>
      <c r="FA103" s="8">
        <f t="shared" si="75"/>
        <v>0.1</v>
      </c>
      <c r="FB103" s="8">
        <f t="shared" si="75"/>
        <v>0.1</v>
      </c>
      <c r="FC103" s="8">
        <f t="shared" si="75"/>
        <v>0.1</v>
      </c>
      <c r="FD103" s="8">
        <f t="shared" si="75"/>
        <v>0.1</v>
      </c>
      <c r="FE103" s="8">
        <f t="shared" si="75"/>
        <v>0.1</v>
      </c>
      <c r="FF103" s="8">
        <f t="shared" si="75"/>
        <v>0.1</v>
      </c>
      <c r="FG103" s="8">
        <f t="shared" si="75"/>
        <v>0.1</v>
      </c>
      <c r="FH103" s="8">
        <f t="shared" si="75"/>
        <v>0.1</v>
      </c>
      <c r="FI103" s="8">
        <f t="shared" si="75"/>
        <v>0.1</v>
      </c>
      <c r="FJ103" s="8">
        <f t="shared" si="75"/>
        <v>0.1</v>
      </c>
      <c r="FK103" s="8">
        <f t="shared" si="75"/>
        <v>0.1</v>
      </c>
      <c r="FL103" s="8">
        <f t="shared" si="75"/>
        <v>0.1</v>
      </c>
      <c r="FM103" s="8">
        <f t="shared" si="75"/>
        <v>0.1</v>
      </c>
      <c r="FN103" s="8">
        <f t="shared" si="75"/>
        <v>0.1</v>
      </c>
      <c r="FO103" s="8">
        <f t="shared" si="75"/>
        <v>0.1</v>
      </c>
      <c r="FP103" s="8">
        <f t="shared" si="75"/>
        <v>0.1</v>
      </c>
      <c r="FQ103" s="8">
        <f t="shared" si="75"/>
        <v>0.1</v>
      </c>
      <c r="FR103" s="8">
        <f t="shared" si="75"/>
        <v>0.1</v>
      </c>
      <c r="FS103" s="8">
        <f t="shared" si="75"/>
        <v>0.1</v>
      </c>
      <c r="FT103" s="8">
        <f t="shared" si="75"/>
        <v>0.1</v>
      </c>
      <c r="FU103" s="8">
        <f t="shared" si="75"/>
        <v>0.1</v>
      </c>
      <c r="FV103" s="8">
        <f t="shared" si="75"/>
        <v>0.1</v>
      </c>
      <c r="FW103" s="8">
        <f t="shared" si="75"/>
        <v>0.1</v>
      </c>
      <c r="FX103" s="8">
        <f t="shared" si="75"/>
        <v>0.1</v>
      </c>
      <c r="FY103" s="8">
        <f t="shared" si="75"/>
        <v>0.1</v>
      </c>
      <c r="FZ103" s="8">
        <f t="shared" si="75"/>
        <v>0.1</v>
      </c>
      <c r="GA103" s="8">
        <f t="shared" si="75"/>
        <v>0.1</v>
      </c>
      <c r="GB103" s="8">
        <f t="shared" si="75"/>
        <v>0.1</v>
      </c>
      <c r="GC103" s="8">
        <f t="shared" si="75"/>
        <v>0.1</v>
      </c>
      <c r="GD103" s="8">
        <f t="shared" si="75"/>
        <v>0.1</v>
      </c>
      <c r="GE103" s="8">
        <f t="shared" si="75"/>
        <v>0.1</v>
      </c>
      <c r="GF103" s="8">
        <f t="shared" si="75"/>
        <v>0.1</v>
      </c>
      <c r="GG103" s="8">
        <f t="shared" si="75"/>
        <v>0.1</v>
      </c>
      <c r="GH103" s="8">
        <f t="shared" si="75"/>
        <v>0.1</v>
      </c>
      <c r="GI103" s="8">
        <f t="shared" si="75"/>
        <v>0.1</v>
      </c>
      <c r="GJ103" s="8">
        <f t="shared" si="75"/>
        <v>0.1</v>
      </c>
      <c r="GK103" s="8">
        <f t="shared" si="75"/>
        <v>0.1</v>
      </c>
      <c r="GL103" s="8">
        <f t="shared" si="75"/>
        <v>0.1</v>
      </c>
      <c r="GM103" s="8">
        <f aca="true" t="shared" si="76" ref="GM103:IV103">$F$12</f>
        <v>0.1</v>
      </c>
      <c r="GN103" s="8">
        <f t="shared" si="76"/>
        <v>0.1</v>
      </c>
      <c r="GO103" s="8">
        <f t="shared" si="76"/>
        <v>0.1</v>
      </c>
      <c r="GP103" s="8">
        <f t="shared" si="76"/>
        <v>0.1</v>
      </c>
      <c r="GQ103" s="8">
        <f t="shared" si="76"/>
        <v>0.1</v>
      </c>
      <c r="GR103" s="8">
        <f t="shared" si="76"/>
        <v>0.1</v>
      </c>
      <c r="GS103" s="8">
        <f t="shared" si="76"/>
        <v>0.1</v>
      </c>
      <c r="GT103" s="8">
        <f t="shared" si="76"/>
        <v>0.1</v>
      </c>
      <c r="GU103" s="8">
        <f t="shared" si="76"/>
        <v>0.1</v>
      </c>
      <c r="GV103" s="8">
        <f t="shared" si="76"/>
        <v>0.1</v>
      </c>
      <c r="GW103" s="8">
        <f t="shared" si="76"/>
        <v>0.1</v>
      </c>
      <c r="GX103" s="8">
        <f t="shared" si="76"/>
        <v>0.1</v>
      </c>
      <c r="GY103" s="8">
        <f t="shared" si="76"/>
        <v>0.1</v>
      </c>
      <c r="GZ103" s="8">
        <f t="shared" si="76"/>
        <v>0.1</v>
      </c>
      <c r="HA103" s="8">
        <f t="shared" si="76"/>
        <v>0.1</v>
      </c>
      <c r="HB103" s="8">
        <f t="shared" si="76"/>
        <v>0.1</v>
      </c>
      <c r="HC103" s="8">
        <f t="shared" si="76"/>
        <v>0.1</v>
      </c>
      <c r="HD103" s="8">
        <f t="shared" si="76"/>
        <v>0.1</v>
      </c>
      <c r="HE103" s="8">
        <f t="shared" si="76"/>
        <v>0.1</v>
      </c>
      <c r="HF103" s="8">
        <f t="shared" si="76"/>
        <v>0.1</v>
      </c>
      <c r="HG103" s="8">
        <f t="shared" si="76"/>
        <v>0.1</v>
      </c>
      <c r="HH103" s="8">
        <f t="shared" si="76"/>
        <v>0.1</v>
      </c>
      <c r="HI103" s="8">
        <f t="shared" si="76"/>
        <v>0.1</v>
      </c>
      <c r="HJ103" s="8">
        <f t="shared" si="76"/>
        <v>0.1</v>
      </c>
      <c r="HK103" s="8">
        <f t="shared" si="76"/>
        <v>0.1</v>
      </c>
      <c r="HL103" s="8">
        <f t="shared" si="76"/>
        <v>0.1</v>
      </c>
      <c r="HM103" s="8">
        <f t="shared" si="76"/>
        <v>0.1</v>
      </c>
      <c r="HN103" s="8">
        <f t="shared" si="76"/>
        <v>0.1</v>
      </c>
      <c r="HO103" s="8">
        <f t="shared" si="76"/>
        <v>0.1</v>
      </c>
      <c r="HP103" s="8">
        <f t="shared" si="76"/>
        <v>0.1</v>
      </c>
      <c r="HQ103" s="8">
        <f t="shared" si="76"/>
        <v>0.1</v>
      </c>
      <c r="HR103" s="8">
        <f t="shared" si="76"/>
        <v>0.1</v>
      </c>
      <c r="HS103" s="8">
        <f t="shared" si="76"/>
        <v>0.1</v>
      </c>
      <c r="HT103" s="8">
        <f t="shared" si="76"/>
        <v>0.1</v>
      </c>
      <c r="HU103" s="8">
        <f t="shared" si="76"/>
        <v>0.1</v>
      </c>
      <c r="HV103" s="8">
        <f t="shared" si="76"/>
        <v>0.1</v>
      </c>
      <c r="HW103" s="8">
        <f t="shared" si="76"/>
        <v>0.1</v>
      </c>
      <c r="HX103" s="8">
        <f t="shared" si="76"/>
        <v>0.1</v>
      </c>
      <c r="HY103" s="8">
        <f t="shared" si="76"/>
        <v>0.1</v>
      </c>
      <c r="HZ103" s="8">
        <f t="shared" si="76"/>
        <v>0.1</v>
      </c>
      <c r="IA103" s="8">
        <f t="shared" si="76"/>
        <v>0.1</v>
      </c>
      <c r="IB103" s="8">
        <f t="shared" si="76"/>
        <v>0.1</v>
      </c>
      <c r="IC103" s="8">
        <f t="shared" si="76"/>
        <v>0.1</v>
      </c>
      <c r="ID103" s="8">
        <f t="shared" si="76"/>
        <v>0.1</v>
      </c>
      <c r="IE103" s="8">
        <f t="shared" si="76"/>
        <v>0.1</v>
      </c>
      <c r="IF103" s="8">
        <f t="shared" si="76"/>
        <v>0.1</v>
      </c>
      <c r="IG103" s="8">
        <f t="shared" si="76"/>
        <v>0.1</v>
      </c>
      <c r="IH103" s="8">
        <f t="shared" si="76"/>
        <v>0.1</v>
      </c>
      <c r="II103" s="8">
        <f t="shared" si="76"/>
        <v>0.1</v>
      </c>
      <c r="IJ103" s="8">
        <f t="shared" si="76"/>
        <v>0.1</v>
      </c>
      <c r="IK103" s="8">
        <f t="shared" si="76"/>
        <v>0.1</v>
      </c>
      <c r="IL103" s="8">
        <f t="shared" si="76"/>
        <v>0.1</v>
      </c>
      <c r="IM103" s="8">
        <f t="shared" si="76"/>
        <v>0.1</v>
      </c>
      <c r="IN103" s="8">
        <f t="shared" si="76"/>
        <v>0.1</v>
      </c>
      <c r="IO103" s="8">
        <f t="shared" si="76"/>
        <v>0.1</v>
      </c>
      <c r="IP103" s="8">
        <f t="shared" si="76"/>
        <v>0.1</v>
      </c>
      <c r="IQ103" s="8">
        <f t="shared" si="76"/>
        <v>0.1</v>
      </c>
      <c r="IR103" s="8">
        <f t="shared" si="76"/>
        <v>0.1</v>
      </c>
      <c r="IS103" s="8">
        <f t="shared" si="76"/>
        <v>0.1</v>
      </c>
      <c r="IT103" s="8">
        <f t="shared" si="76"/>
        <v>0.1</v>
      </c>
      <c r="IU103" s="8">
        <f t="shared" si="76"/>
        <v>0.1</v>
      </c>
      <c r="IV103" s="8">
        <f t="shared" si="76"/>
        <v>0.1</v>
      </c>
    </row>
    <row r="104" spans="1:256" s="8" customFormat="1" ht="12.75">
      <c r="A104" s="8" t="s">
        <v>133</v>
      </c>
      <c r="B104" s="8">
        <f>$F$13</f>
        <v>0.2</v>
      </c>
      <c r="C104" s="8">
        <f aca="true" t="shared" si="77" ref="C104:BN104">$F$13</f>
        <v>0.2</v>
      </c>
      <c r="D104" s="8">
        <f t="shared" si="77"/>
        <v>0.2</v>
      </c>
      <c r="E104" s="8">
        <f t="shared" si="77"/>
        <v>0.2</v>
      </c>
      <c r="F104" s="8">
        <f t="shared" si="77"/>
        <v>0.2</v>
      </c>
      <c r="G104" s="8">
        <f t="shared" si="77"/>
        <v>0.2</v>
      </c>
      <c r="H104" s="8">
        <f t="shared" si="77"/>
        <v>0.2</v>
      </c>
      <c r="I104" s="8">
        <f t="shared" si="77"/>
        <v>0.2</v>
      </c>
      <c r="J104" s="8">
        <f t="shared" si="77"/>
        <v>0.2</v>
      </c>
      <c r="K104" s="8">
        <f t="shared" si="77"/>
        <v>0.2</v>
      </c>
      <c r="L104" s="8">
        <f t="shared" si="77"/>
        <v>0.2</v>
      </c>
      <c r="M104" s="8">
        <f t="shared" si="77"/>
        <v>0.2</v>
      </c>
      <c r="N104" s="8">
        <f t="shared" si="77"/>
        <v>0.2</v>
      </c>
      <c r="O104" s="8">
        <f t="shared" si="77"/>
        <v>0.2</v>
      </c>
      <c r="P104" s="8">
        <f t="shared" si="77"/>
        <v>0.2</v>
      </c>
      <c r="Q104" s="8">
        <f t="shared" si="77"/>
        <v>0.2</v>
      </c>
      <c r="R104" s="8">
        <f t="shared" si="77"/>
        <v>0.2</v>
      </c>
      <c r="S104" s="8">
        <f t="shared" si="77"/>
        <v>0.2</v>
      </c>
      <c r="T104" s="8">
        <f t="shared" si="77"/>
        <v>0.2</v>
      </c>
      <c r="U104" s="8">
        <f t="shared" si="77"/>
        <v>0.2</v>
      </c>
      <c r="V104" s="8">
        <f t="shared" si="77"/>
        <v>0.2</v>
      </c>
      <c r="W104" s="8">
        <f t="shared" si="77"/>
        <v>0.2</v>
      </c>
      <c r="X104" s="8">
        <f t="shared" si="77"/>
        <v>0.2</v>
      </c>
      <c r="Y104" s="8">
        <f t="shared" si="77"/>
        <v>0.2</v>
      </c>
      <c r="Z104" s="8">
        <f t="shared" si="77"/>
        <v>0.2</v>
      </c>
      <c r="AA104" s="8">
        <f t="shared" si="77"/>
        <v>0.2</v>
      </c>
      <c r="AB104" s="8">
        <f t="shared" si="77"/>
        <v>0.2</v>
      </c>
      <c r="AC104" s="8">
        <f t="shared" si="77"/>
        <v>0.2</v>
      </c>
      <c r="AD104" s="8">
        <f t="shared" si="77"/>
        <v>0.2</v>
      </c>
      <c r="AE104" s="8">
        <f t="shared" si="77"/>
        <v>0.2</v>
      </c>
      <c r="AF104" s="8">
        <f t="shared" si="77"/>
        <v>0.2</v>
      </c>
      <c r="AG104" s="8">
        <f t="shared" si="77"/>
        <v>0.2</v>
      </c>
      <c r="AH104" s="8">
        <f t="shared" si="77"/>
        <v>0.2</v>
      </c>
      <c r="AI104" s="8">
        <f t="shared" si="77"/>
        <v>0.2</v>
      </c>
      <c r="AJ104" s="8">
        <f t="shared" si="77"/>
        <v>0.2</v>
      </c>
      <c r="AK104" s="8">
        <f t="shared" si="77"/>
        <v>0.2</v>
      </c>
      <c r="AL104" s="8">
        <f t="shared" si="77"/>
        <v>0.2</v>
      </c>
      <c r="AM104" s="8">
        <f t="shared" si="77"/>
        <v>0.2</v>
      </c>
      <c r="AN104" s="8">
        <f t="shared" si="77"/>
        <v>0.2</v>
      </c>
      <c r="AO104" s="8">
        <f t="shared" si="77"/>
        <v>0.2</v>
      </c>
      <c r="AP104" s="8">
        <f t="shared" si="77"/>
        <v>0.2</v>
      </c>
      <c r="AQ104" s="8">
        <f t="shared" si="77"/>
        <v>0.2</v>
      </c>
      <c r="AR104" s="8">
        <f t="shared" si="77"/>
        <v>0.2</v>
      </c>
      <c r="AS104" s="8">
        <f t="shared" si="77"/>
        <v>0.2</v>
      </c>
      <c r="AT104" s="8">
        <f t="shared" si="77"/>
        <v>0.2</v>
      </c>
      <c r="AU104" s="8">
        <f t="shared" si="77"/>
        <v>0.2</v>
      </c>
      <c r="AV104" s="8">
        <f t="shared" si="77"/>
        <v>0.2</v>
      </c>
      <c r="AW104" s="8">
        <f t="shared" si="77"/>
        <v>0.2</v>
      </c>
      <c r="AX104" s="8">
        <f t="shared" si="77"/>
        <v>0.2</v>
      </c>
      <c r="AY104" s="8">
        <f t="shared" si="77"/>
        <v>0.2</v>
      </c>
      <c r="AZ104" s="8">
        <f t="shared" si="77"/>
        <v>0.2</v>
      </c>
      <c r="BA104" s="8">
        <f t="shared" si="77"/>
        <v>0.2</v>
      </c>
      <c r="BB104" s="8">
        <f t="shared" si="77"/>
        <v>0.2</v>
      </c>
      <c r="BC104" s="8">
        <f t="shared" si="77"/>
        <v>0.2</v>
      </c>
      <c r="BD104" s="8">
        <f t="shared" si="77"/>
        <v>0.2</v>
      </c>
      <c r="BE104" s="8">
        <f t="shared" si="77"/>
        <v>0.2</v>
      </c>
      <c r="BF104" s="8">
        <f t="shared" si="77"/>
        <v>0.2</v>
      </c>
      <c r="BG104" s="8">
        <f t="shared" si="77"/>
        <v>0.2</v>
      </c>
      <c r="BH104" s="8">
        <f t="shared" si="77"/>
        <v>0.2</v>
      </c>
      <c r="BI104" s="8">
        <f t="shared" si="77"/>
        <v>0.2</v>
      </c>
      <c r="BJ104" s="8">
        <f t="shared" si="77"/>
        <v>0.2</v>
      </c>
      <c r="BK104" s="8">
        <f t="shared" si="77"/>
        <v>0.2</v>
      </c>
      <c r="BL104" s="8">
        <f t="shared" si="77"/>
        <v>0.2</v>
      </c>
      <c r="BM104" s="8">
        <f t="shared" si="77"/>
        <v>0.2</v>
      </c>
      <c r="BN104" s="8">
        <f t="shared" si="77"/>
        <v>0.2</v>
      </c>
      <c r="BO104" s="8">
        <f aca="true" t="shared" si="78" ref="BO104:DZ104">$F$13</f>
        <v>0.2</v>
      </c>
      <c r="BP104" s="8">
        <f t="shared" si="78"/>
        <v>0.2</v>
      </c>
      <c r="BQ104" s="8">
        <f t="shared" si="78"/>
        <v>0.2</v>
      </c>
      <c r="BR104" s="8">
        <f t="shared" si="78"/>
        <v>0.2</v>
      </c>
      <c r="BS104" s="8">
        <f t="shared" si="78"/>
        <v>0.2</v>
      </c>
      <c r="BT104" s="8">
        <f t="shared" si="78"/>
        <v>0.2</v>
      </c>
      <c r="BU104" s="8">
        <f t="shared" si="78"/>
        <v>0.2</v>
      </c>
      <c r="BV104" s="8">
        <f t="shared" si="78"/>
        <v>0.2</v>
      </c>
      <c r="BW104" s="8">
        <f t="shared" si="78"/>
        <v>0.2</v>
      </c>
      <c r="BX104" s="8">
        <f t="shared" si="78"/>
        <v>0.2</v>
      </c>
      <c r="BY104" s="8">
        <f t="shared" si="78"/>
        <v>0.2</v>
      </c>
      <c r="BZ104" s="8">
        <f t="shared" si="78"/>
        <v>0.2</v>
      </c>
      <c r="CA104" s="8">
        <f t="shared" si="78"/>
        <v>0.2</v>
      </c>
      <c r="CB104" s="8">
        <f t="shared" si="78"/>
        <v>0.2</v>
      </c>
      <c r="CC104" s="8">
        <f t="shared" si="78"/>
        <v>0.2</v>
      </c>
      <c r="CD104" s="8">
        <f t="shared" si="78"/>
        <v>0.2</v>
      </c>
      <c r="CE104" s="8">
        <f t="shared" si="78"/>
        <v>0.2</v>
      </c>
      <c r="CF104" s="8">
        <f t="shared" si="78"/>
        <v>0.2</v>
      </c>
      <c r="CG104" s="8">
        <f t="shared" si="78"/>
        <v>0.2</v>
      </c>
      <c r="CH104" s="8">
        <f t="shared" si="78"/>
        <v>0.2</v>
      </c>
      <c r="CI104" s="8">
        <f t="shared" si="78"/>
        <v>0.2</v>
      </c>
      <c r="CJ104" s="8">
        <f t="shared" si="78"/>
        <v>0.2</v>
      </c>
      <c r="CK104" s="8">
        <f t="shared" si="78"/>
        <v>0.2</v>
      </c>
      <c r="CL104" s="8">
        <f t="shared" si="78"/>
        <v>0.2</v>
      </c>
      <c r="CM104" s="8">
        <f t="shared" si="78"/>
        <v>0.2</v>
      </c>
      <c r="CN104" s="8">
        <f t="shared" si="78"/>
        <v>0.2</v>
      </c>
      <c r="CO104" s="8">
        <f t="shared" si="78"/>
        <v>0.2</v>
      </c>
      <c r="CP104" s="8">
        <f t="shared" si="78"/>
        <v>0.2</v>
      </c>
      <c r="CQ104" s="8">
        <f t="shared" si="78"/>
        <v>0.2</v>
      </c>
      <c r="CR104" s="8">
        <f t="shared" si="78"/>
        <v>0.2</v>
      </c>
      <c r="CS104" s="8">
        <f t="shared" si="78"/>
        <v>0.2</v>
      </c>
      <c r="CT104" s="8">
        <f t="shared" si="78"/>
        <v>0.2</v>
      </c>
      <c r="CU104" s="8">
        <f t="shared" si="78"/>
        <v>0.2</v>
      </c>
      <c r="CV104" s="8">
        <f t="shared" si="78"/>
        <v>0.2</v>
      </c>
      <c r="CW104" s="8">
        <f t="shared" si="78"/>
        <v>0.2</v>
      </c>
      <c r="CX104" s="8">
        <f t="shared" si="78"/>
        <v>0.2</v>
      </c>
      <c r="CY104" s="8">
        <f t="shared" si="78"/>
        <v>0.2</v>
      </c>
      <c r="CZ104" s="8">
        <f t="shared" si="78"/>
        <v>0.2</v>
      </c>
      <c r="DA104" s="8">
        <f t="shared" si="78"/>
        <v>0.2</v>
      </c>
      <c r="DB104" s="8">
        <f t="shared" si="78"/>
        <v>0.2</v>
      </c>
      <c r="DC104" s="8">
        <f t="shared" si="78"/>
        <v>0.2</v>
      </c>
      <c r="DD104" s="8">
        <f t="shared" si="78"/>
        <v>0.2</v>
      </c>
      <c r="DE104" s="8">
        <f t="shared" si="78"/>
        <v>0.2</v>
      </c>
      <c r="DF104" s="8">
        <f t="shared" si="78"/>
        <v>0.2</v>
      </c>
      <c r="DG104" s="8">
        <f t="shared" si="78"/>
        <v>0.2</v>
      </c>
      <c r="DH104" s="8">
        <f t="shared" si="78"/>
        <v>0.2</v>
      </c>
      <c r="DI104" s="8">
        <f t="shared" si="78"/>
        <v>0.2</v>
      </c>
      <c r="DJ104" s="8">
        <f t="shared" si="78"/>
        <v>0.2</v>
      </c>
      <c r="DK104" s="8">
        <f t="shared" si="78"/>
        <v>0.2</v>
      </c>
      <c r="DL104" s="8">
        <f t="shared" si="78"/>
        <v>0.2</v>
      </c>
      <c r="DM104" s="8">
        <f t="shared" si="78"/>
        <v>0.2</v>
      </c>
      <c r="DN104" s="8">
        <f t="shared" si="78"/>
        <v>0.2</v>
      </c>
      <c r="DO104" s="8">
        <f t="shared" si="78"/>
        <v>0.2</v>
      </c>
      <c r="DP104" s="8">
        <f t="shared" si="78"/>
        <v>0.2</v>
      </c>
      <c r="DQ104" s="8">
        <f t="shared" si="78"/>
        <v>0.2</v>
      </c>
      <c r="DR104" s="8">
        <f t="shared" si="78"/>
        <v>0.2</v>
      </c>
      <c r="DS104" s="8">
        <f t="shared" si="78"/>
        <v>0.2</v>
      </c>
      <c r="DT104" s="8">
        <f t="shared" si="78"/>
        <v>0.2</v>
      </c>
      <c r="DU104" s="8">
        <f t="shared" si="78"/>
        <v>0.2</v>
      </c>
      <c r="DV104" s="8">
        <f t="shared" si="78"/>
        <v>0.2</v>
      </c>
      <c r="DW104" s="8">
        <f t="shared" si="78"/>
        <v>0.2</v>
      </c>
      <c r="DX104" s="8">
        <f t="shared" si="78"/>
        <v>0.2</v>
      </c>
      <c r="DY104" s="8">
        <f t="shared" si="78"/>
        <v>0.2</v>
      </c>
      <c r="DZ104" s="8">
        <f t="shared" si="78"/>
        <v>0.2</v>
      </c>
      <c r="EA104" s="8">
        <f aca="true" t="shared" si="79" ref="EA104:GL104">$F$13</f>
        <v>0.2</v>
      </c>
      <c r="EB104" s="8">
        <f t="shared" si="79"/>
        <v>0.2</v>
      </c>
      <c r="EC104" s="8">
        <f t="shared" si="79"/>
        <v>0.2</v>
      </c>
      <c r="ED104" s="8">
        <f t="shared" si="79"/>
        <v>0.2</v>
      </c>
      <c r="EE104" s="8">
        <f t="shared" si="79"/>
        <v>0.2</v>
      </c>
      <c r="EF104" s="8">
        <f t="shared" si="79"/>
        <v>0.2</v>
      </c>
      <c r="EG104" s="8">
        <f t="shared" si="79"/>
        <v>0.2</v>
      </c>
      <c r="EH104" s="8">
        <f t="shared" si="79"/>
        <v>0.2</v>
      </c>
      <c r="EI104" s="8">
        <f t="shared" si="79"/>
        <v>0.2</v>
      </c>
      <c r="EJ104" s="8">
        <f t="shared" si="79"/>
        <v>0.2</v>
      </c>
      <c r="EK104" s="8">
        <f t="shared" si="79"/>
        <v>0.2</v>
      </c>
      <c r="EL104" s="8">
        <f t="shared" si="79"/>
        <v>0.2</v>
      </c>
      <c r="EM104" s="8">
        <f t="shared" si="79"/>
        <v>0.2</v>
      </c>
      <c r="EN104" s="8">
        <f t="shared" si="79"/>
        <v>0.2</v>
      </c>
      <c r="EO104" s="8">
        <f t="shared" si="79"/>
        <v>0.2</v>
      </c>
      <c r="EP104" s="8">
        <f t="shared" si="79"/>
        <v>0.2</v>
      </c>
      <c r="EQ104" s="8">
        <f t="shared" si="79"/>
        <v>0.2</v>
      </c>
      <c r="ER104" s="8">
        <f t="shared" si="79"/>
        <v>0.2</v>
      </c>
      <c r="ES104" s="8">
        <f t="shared" si="79"/>
        <v>0.2</v>
      </c>
      <c r="ET104" s="8">
        <f t="shared" si="79"/>
        <v>0.2</v>
      </c>
      <c r="EU104" s="8">
        <f t="shared" si="79"/>
        <v>0.2</v>
      </c>
      <c r="EV104" s="8">
        <f t="shared" si="79"/>
        <v>0.2</v>
      </c>
      <c r="EW104" s="8">
        <f t="shared" si="79"/>
        <v>0.2</v>
      </c>
      <c r="EX104" s="8">
        <f t="shared" si="79"/>
        <v>0.2</v>
      </c>
      <c r="EY104" s="8">
        <f t="shared" si="79"/>
        <v>0.2</v>
      </c>
      <c r="EZ104" s="8">
        <f t="shared" si="79"/>
        <v>0.2</v>
      </c>
      <c r="FA104" s="8">
        <f t="shared" si="79"/>
        <v>0.2</v>
      </c>
      <c r="FB104" s="8">
        <f t="shared" si="79"/>
        <v>0.2</v>
      </c>
      <c r="FC104" s="8">
        <f t="shared" si="79"/>
        <v>0.2</v>
      </c>
      <c r="FD104" s="8">
        <f t="shared" si="79"/>
        <v>0.2</v>
      </c>
      <c r="FE104" s="8">
        <f t="shared" si="79"/>
        <v>0.2</v>
      </c>
      <c r="FF104" s="8">
        <f t="shared" si="79"/>
        <v>0.2</v>
      </c>
      <c r="FG104" s="8">
        <f t="shared" si="79"/>
        <v>0.2</v>
      </c>
      <c r="FH104" s="8">
        <f t="shared" si="79"/>
        <v>0.2</v>
      </c>
      <c r="FI104" s="8">
        <f t="shared" si="79"/>
        <v>0.2</v>
      </c>
      <c r="FJ104" s="8">
        <f t="shared" si="79"/>
        <v>0.2</v>
      </c>
      <c r="FK104" s="8">
        <f t="shared" si="79"/>
        <v>0.2</v>
      </c>
      <c r="FL104" s="8">
        <f t="shared" si="79"/>
        <v>0.2</v>
      </c>
      <c r="FM104" s="8">
        <f t="shared" si="79"/>
        <v>0.2</v>
      </c>
      <c r="FN104" s="8">
        <f t="shared" si="79"/>
        <v>0.2</v>
      </c>
      <c r="FO104" s="8">
        <f t="shared" si="79"/>
        <v>0.2</v>
      </c>
      <c r="FP104" s="8">
        <f t="shared" si="79"/>
        <v>0.2</v>
      </c>
      <c r="FQ104" s="8">
        <f t="shared" si="79"/>
        <v>0.2</v>
      </c>
      <c r="FR104" s="8">
        <f t="shared" si="79"/>
        <v>0.2</v>
      </c>
      <c r="FS104" s="8">
        <f t="shared" si="79"/>
        <v>0.2</v>
      </c>
      <c r="FT104" s="8">
        <f t="shared" si="79"/>
        <v>0.2</v>
      </c>
      <c r="FU104" s="8">
        <f t="shared" si="79"/>
        <v>0.2</v>
      </c>
      <c r="FV104" s="8">
        <f t="shared" si="79"/>
        <v>0.2</v>
      </c>
      <c r="FW104" s="8">
        <f t="shared" si="79"/>
        <v>0.2</v>
      </c>
      <c r="FX104" s="8">
        <f t="shared" si="79"/>
        <v>0.2</v>
      </c>
      <c r="FY104" s="8">
        <f t="shared" si="79"/>
        <v>0.2</v>
      </c>
      <c r="FZ104" s="8">
        <f t="shared" si="79"/>
        <v>0.2</v>
      </c>
      <c r="GA104" s="8">
        <f t="shared" si="79"/>
        <v>0.2</v>
      </c>
      <c r="GB104" s="8">
        <f t="shared" si="79"/>
        <v>0.2</v>
      </c>
      <c r="GC104" s="8">
        <f t="shared" si="79"/>
        <v>0.2</v>
      </c>
      <c r="GD104" s="8">
        <f t="shared" si="79"/>
        <v>0.2</v>
      </c>
      <c r="GE104" s="8">
        <f t="shared" si="79"/>
        <v>0.2</v>
      </c>
      <c r="GF104" s="8">
        <f t="shared" si="79"/>
        <v>0.2</v>
      </c>
      <c r="GG104" s="8">
        <f t="shared" si="79"/>
        <v>0.2</v>
      </c>
      <c r="GH104" s="8">
        <f t="shared" si="79"/>
        <v>0.2</v>
      </c>
      <c r="GI104" s="8">
        <f t="shared" si="79"/>
        <v>0.2</v>
      </c>
      <c r="GJ104" s="8">
        <f t="shared" si="79"/>
        <v>0.2</v>
      </c>
      <c r="GK104" s="8">
        <f t="shared" si="79"/>
        <v>0.2</v>
      </c>
      <c r="GL104" s="8">
        <f t="shared" si="79"/>
        <v>0.2</v>
      </c>
      <c r="GM104" s="8">
        <f aca="true" t="shared" si="80" ref="GM104:IV104">$F$13</f>
        <v>0.2</v>
      </c>
      <c r="GN104" s="8">
        <f t="shared" si="80"/>
        <v>0.2</v>
      </c>
      <c r="GO104" s="8">
        <f t="shared" si="80"/>
        <v>0.2</v>
      </c>
      <c r="GP104" s="8">
        <f t="shared" si="80"/>
        <v>0.2</v>
      </c>
      <c r="GQ104" s="8">
        <f t="shared" si="80"/>
        <v>0.2</v>
      </c>
      <c r="GR104" s="8">
        <f t="shared" si="80"/>
        <v>0.2</v>
      </c>
      <c r="GS104" s="8">
        <f t="shared" si="80"/>
        <v>0.2</v>
      </c>
      <c r="GT104" s="8">
        <f t="shared" si="80"/>
        <v>0.2</v>
      </c>
      <c r="GU104" s="8">
        <f t="shared" si="80"/>
        <v>0.2</v>
      </c>
      <c r="GV104" s="8">
        <f t="shared" si="80"/>
        <v>0.2</v>
      </c>
      <c r="GW104" s="8">
        <f t="shared" si="80"/>
        <v>0.2</v>
      </c>
      <c r="GX104" s="8">
        <f t="shared" si="80"/>
        <v>0.2</v>
      </c>
      <c r="GY104" s="8">
        <f t="shared" si="80"/>
        <v>0.2</v>
      </c>
      <c r="GZ104" s="8">
        <f t="shared" si="80"/>
        <v>0.2</v>
      </c>
      <c r="HA104" s="8">
        <f t="shared" si="80"/>
        <v>0.2</v>
      </c>
      <c r="HB104" s="8">
        <f t="shared" si="80"/>
        <v>0.2</v>
      </c>
      <c r="HC104" s="8">
        <f t="shared" si="80"/>
        <v>0.2</v>
      </c>
      <c r="HD104" s="8">
        <f t="shared" si="80"/>
        <v>0.2</v>
      </c>
      <c r="HE104" s="8">
        <f t="shared" si="80"/>
        <v>0.2</v>
      </c>
      <c r="HF104" s="8">
        <f t="shared" si="80"/>
        <v>0.2</v>
      </c>
      <c r="HG104" s="8">
        <f t="shared" si="80"/>
        <v>0.2</v>
      </c>
      <c r="HH104" s="8">
        <f t="shared" si="80"/>
        <v>0.2</v>
      </c>
      <c r="HI104" s="8">
        <f t="shared" si="80"/>
        <v>0.2</v>
      </c>
      <c r="HJ104" s="8">
        <f t="shared" si="80"/>
        <v>0.2</v>
      </c>
      <c r="HK104" s="8">
        <f t="shared" si="80"/>
        <v>0.2</v>
      </c>
      <c r="HL104" s="8">
        <f t="shared" si="80"/>
        <v>0.2</v>
      </c>
      <c r="HM104" s="8">
        <f t="shared" si="80"/>
        <v>0.2</v>
      </c>
      <c r="HN104" s="8">
        <f t="shared" si="80"/>
        <v>0.2</v>
      </c>
      <c r="HO104" s="8">
        <f t="shared" si="80"/>
        <v>0.2</v>
      </c>
      <c r="HP104" s="8">
        <f t="shared" si="80"/>
        <v>0.2</v>
      </c>
      <c r="HQ104" s="8">
        <f t="shared" si="80"/>
        <v>0.2</v>
      </c>
      <c r="HR104" s="8">
        <f t="shared" si="80"/>
        <v>0.2</v>
      </c>
      <c r="HS104" s="8">
        <f t="shared" si="80"/>
        <v>0.2</v>
      </c>
      <c r="HT104" s="8">
        <f t="shared" si="80"/>
        <v>0.2</v>
      </c>
      <c r="HU104" s="8">
        <f t="shared" si="80"/>
        <v>0.2</v>
      </c>
      <c r="HV104" s="8">
        <f t="shared" si="80"/>
        <v>0.2</v>
      </c>
      <c r="HW104" s="8">
        <f t="shared" si="80"/>
        <v>0.2</v>
      </c>
      <c r="HX104" s="8">
        <f t="shared" si="80"/>
        <v>0.2</v>
      </c>
      <c r="HY104" s="8">
        <f t="shared" si="80"/>
        <v>0.2</v>
      </c>
      <c r="HZ104" s="8">
        <f t="shared" si="80"/>
        <v>0.2</v>
      </c>
      <c r="IA104" s="8">
        <f t="shared" si="80"/>
        <v>0.2</v>
      </c>
      <c r="IB104" s="8">
        <f t="shared" si="80"/>
        <v>0.2</v>
      </c>
      <c r="IC104" s="8">
        <f t="shared" si="80"/>
        <v>0.2</v>
      </c>
      <c r="ID104" s="8">
        <f t="shared" si="80"/>
        <v>0.2</v>
      </c>
      <c r="IE104" s="8">
        <f t="shared" si="80"/>
        <v>0.2</v>
      </c>
      <c r="IF104" s="8">
        <f t="shared" si="80"/>
        <v>0.2</v>
      </c>
      <c r="IG104" s="8">
        <f t="shared" si="80"/>
        <v>0.2</v>
      </c>
      <c r="IH104" s="8">
        <f t="shared" si="80"/>
        <v>0.2</v>
      </c>
      <c r="II104" s="8">
        <f t="shared" si="80"/>
        <v>0.2</v>
      </c>
      <c r="IJ104" s="8">
        <f t="shared" si="80"/>
        <v>0.2</v>
      </c>
      <c r="IK104" s="8">
        <f t="shared" si="80"/>
        <v>0.2</v>
      </c>
      <c r="IL104" s="8">
        <f t="shared" si="80"/>
        <v>0.2</v>
      </c>
      <c r="IM104" s="8">
        <f t="shared" si="80"/>
        <v>0.2</v>
      </c>
      <c r="IN104" s="8">
        <f t="shared" si="80"/>
        <v>0.2</v>
      </c>
      <c r="IO104" s="8">
        <f t="shared" si="80"/>
        <v>0.2</v>
      </c>
      <c r="IP104" s="8">
        <f t="shared" si="80"/>
        <v>0.2</v>
      </c>
      <c r="IQ104" s="8">
        <f t="shared" si="80"/>
        <v>0.2</v>
      </c>
      <c r="IR104" s="8">
        <f t="shared" si="80"/>
        <v>0.2</v>
      </c>
      <c r="IS104" s="8">
        <f t="shared" si="80"/>
        <v>0.2</v>
      </c>
      <c r="IT104" s="8">
        <f t="shared" si="80"/>
        <v>0.2</v>
      </c>
      <c r="IU104" s="8">
        <f t="shared" si="80"/>
        <v>0.2</v>
      </c>
      <c r="IV104" s="8">
        <f t="shared" si="80"/>
        <v>0.2</v>
      </c>
    </row>
    <row r="105" spans="1:26" s="8" customFormat="1" ht="12.75">
      <c r="A105" s="8" t="s">
        <v>134</v>
      </c>
      <c r="B105" s="8">
        <f aca="true" t="shared" si="81" ref="B105:Z105">B103*B88+B104*B89</f>
        <v>0.2518855643058151</v>
      </c>
      <c r="C105" s="8">
        <f t="shared" si="81"/>
        <v>0.24825685809401377</v>
      </c>
      <c r="D105" s="8">
        <f t="shared" si="81"/>
        <v>0.23545920463234238</v>
      </c>
      <c r="E105" s="8">
        <f t="shared" si="81"/>
        <v>0.2079329913781634</v>
      </c>
      <c r="F105" s="8">
        <f t="shared" si="81"/>
        <v>0.1572586532884479</v>
      </c>
      <c r="G105" s="8">
        <f t="shared" si="81"/>
        <v>0.07445144586947558</v>
      </c>
      <c r="H105" s="8">
        <f t="shared" si="81"/>
        <v>-0.04199677080409947</v>
      </c>
      <c r="I105" s="8">
        <f t="shared" si="81"/>
        <v>-0.17705186967185166</v>
      </c>
      <c r="J105" s="8">
        <f t="shared" si="81"/>
        <v>-0.3043715332182356</v>
      </c>
      <c r="K105" s="8">
        <f t="shared" si="81"/>
        <v>-0.4012108394826758</v>
      </c>
      <c r="L105" s="8">
        <f t="shared" si="81"/>
        <v>-0.4531519367460628</v>
      </c>
      <c r="M105" s="8">
        <f t="shared" si="81"/>
        <v>-0.4526551196531211</v>
      </c>
      <c r="N105" s="8">
        <f t="shared" si="81"/>
        <v>-0.40088173728665155</v>
      </c>
      <c r="O105" s="8">
        <f t="shared" si="81"/>
        <v>-0.30971147961956513</v>
      </c>
      <c r="P105" s="8">
        <f t="shared" si="81"/>
        <v>-0.1980827189350638</v>
      </c>
      <c r="Q105" s="8">
        <f t="shared" si="81"/>
        <v>-0.08412609074812863</v>
      </c>
      <c r="R105" s="8">
        <f t="shared" si="81"/>
        <v>0.020266268190530227</v>
      </c>
      <c r="S105" s="8">
        <f t="shared" si="81"/>
        <v>0.10984576401540347</v>
      </c>
      <c r="T105" s="8">
        <f t="shared" si="81"/>
        <v>0.1838252163160963</v>
      </c>
      <c r="U105" s="8">
        <f t="shared" si="81"/>
        <v>0.24366018990156293</v>
      </c>
      <c r="V105" s="8">
        <f t="shared" si="81"/>
        <v>0.2915955063874483</v>
      </c>
      <c r="W105" s="8">
        <f t="shared" si="81"/>
        <v>0.32983670214470995</v>
      </c>
      <c r="X105" s="8">
        <f t="shared" si="81"/>
        <v>0.3600513724550108</v>
      </c>
      <c r="Y105" s="8">
        <f t="shared" si="81"/>
        <v>0.38297923011258816</v>
      </c>
      <c r="Z105" s="8">
        <f t="shared" si="81"/>
        <v>0.3979838896759459</v>
      </c>
    </row>
    <row r="106" s="8" customFormat="1" ht="13.5" customHeight="1" thickBot="1"/>
    <row r="107" spans="1:3" s="8" customFormat="1" ht="18.75" thickBot="1">
      <c r="A107" s="114" t="s">
        <v>81</v>
      </c>
      <c r="B107" s="115"/>
      <c r="C107" s="125" t="s">
        <v>101</v>
      </c>
    </row>
    <row r="108" spans="1:26" s="8" customFormat="1" ht="12.75">
      <c r="A108" s="111" t="s">
        <v>88</v>
      </c>
      <c r="B108" s="110">
        <f>$K$5*B28-$L$5*B27</f>
        <v>0.5</v>
      </c>
      <c r="C108" s="110">
        <f aca="true" t="shared" si="82" ref="C108:Z108">$K$5*C28-$L$5*C27</f>
        <v>0.48296291314453416</v>
      </c>
      <c r="D108" s="110">
        <f t="shared" si="82"/>
        <v>0.43301270189221935</v>
      </c>
      <c r="E108" s="110">
        <f t="shared" si="82"/>
        <v>0.3535533905932738</v>
      </c>
      <c r="F108" s="110">
        <f t="shared" si="82"/>
        <v>0.24999999999999994</v>
      </c>
      <c r="G108" s="110">
        <f t="shared" si="82"/>
        <v>0.12940952255126037</v>
      </c>
      <c r="H108" s="110">
        <f t="shared" si="82"/>
        <v>-8.039359108980015E-17</v>
      </c>
      <c r="I108" s="110">
        <f t="shared" si="82"/>
        <v>-0.12940952255126043</v>
      </c>
      <c r="J108" s="110">
        <f t="shared" si="82"/>
        <v>-0.2500000000000001</v>
      </c>
      <c r="K108" s="110">
        <f t="shared" si="82"/>
        <v>-0.35355339059327373</v>
      </c>
      <c r="L108" s="110">
        <f t="shared" si="82"/>
        <v>-0.43301270189221935</v>
      </c>
      <c r="M108" s="110">
        <f t="shared" si="82"/>
        <v>-0.48296291314453416</v>
      </c>
      <c r="N108" s="110">
        <f t="shared" si="82"/>
        <v>-0.5</v>
      </c>
      <c r="O108" s="110">
        <f t="shared" si="82"/>
        <v>-0.48296291314453416</v>
      </c>
      <c r="P108" s="110">
        <f t="shared" si="82"/>
        <v>-0.4330127018922193</v>
      </c>
      <c r="Q108" s="110">
        <f t="shared" si="82"/>
        <v>-0.35355339059327384</v>
      </c>
      <c r="R108" s="110">
        <f t="shared" si="82"/>
        <v>-0.2499999999999998</v>
      </c>
      <c r="S108" s="110">
        <f t="shared" si="82"/>
        <v>-0.12940952255126031</v>
      </c>
      <c r="T108" s="110">
        <f t="shared" si="82"/>
        <v>-9.18861341181465E-17</v>
      </c>
      <c r="U108" s="110">
        <f t="shared" si="82"/>
        <v>0.12940952255126056</v>
      </c>
      <c r="V108" s="110">
        <f t="shared" si="82"/>
        <v>0.25000000000000006</v>
      </c>
      <c r="W108" s="110">
        <f t="shared" si="82"/>
        <v>0.3535533905932737</v>
      </c>
      <c r="X108" s="110">
        <f t="shared" si="82"/>
        <v>0.4330127018922194</v>
      </c>
      <c r="Y108" s="110">
        <f t="shared" si="82"/>
        <v>0.48296291314453416</v>
      </c>
      <c r="Z108" s="110">
        <f t="shared" si="82"/>
        <v>0.5</v>
      </c>
    </row>
    <row r="109" spans="1:26" s="8" customFormat="1" ht="12.75">
      <c r="A109" s="112" t="s">
        <v>89</v>
      </c>
      <c r="B109" s="8">
        <f>$K$5*B27+$L$5*B28</f>
        <v>0</v>
      </c>
      <c r="C109" s="8">
        <f aca="true" t="shared" si="83" ref="C109:Z109">$K$5*C27+$L$5*C28</f>
        <v>0.12940952255126037</v>
      </c>
      <c r="D109" s="8">
        <f t="shared" si="83"/>
        <v>0.24999999999999997</v>
      </c>
      <c r="E109" s="8">
        <f t="shared" si="83"/>
        <v>0.35355339059327373</v>
      </c>
      <c r="F109" s="8">
        <f t="shared" si="83"/>
        <v>0.43301270189221935</v>
      </c>
      <c r="G109" s="8">
        <f t="shared" si="83"/>
        <v>0.48296291314453416</v>
      </c>
      <c r="H109" s="8">
        <f t="shared" si="83"/>
        <v>0.5</v>
      </c>
      <c r="I109" s="8">
        <f t="shared" si="83"/>
        <v>0.48296291314453416</v>
      </c>
      <c r="J109" s="8">
        <f t="shared" si="83"/>
        <v>0.43301270189221924</v>
      </c>
      <c r="K109" s="8">
        <f t="shared" si="83"/>
        <v>0.3535533905932738</v>
      </c>
      <c r="L109" s="8">
        <f t="shared" si="83"/>
        <v>0.24999999999999997</v>
      </c>
      <c r="M109" s="8">
        <f t="shared" si="83"/>
        <v>0.1294095225512603</v>
      </c>
      <c r="N109" s="8">
        <f t="shared" si="83"/>
        <v>6.1257422745431E-17</v>
      </c>
      <c r="O109" s="8">
        <f t="shared" si="83"/>
        <v>-0.1294095225512604</v>
      </c>
      <c r="P109" s="8">
        <f t="shared" si="83"/>
        <v>-0.25000000000000006</v>
      </c>
      <c r="Q109" s="8">
        <f t="shared" si="83"/>
        <v>-0.35355339059327373</v>
      </c>
      <c r="R109" s="8">
        <f t="shared" si="83"/>
        <v>-0.4330127018922194</v>
      </c>
      <c r="S109" s="8">
        <f t="shared" si="83"/>
        <v>-0.48296291314453416</v>
      </c>
      <c r="T109" s="8">
        <f t="shared" si="83"/>
        <v>-0.5</v>
      </c>
      <c r="U109" s="8">
        <f t="shared" si="83"/>
        <v>-0.4829629131445341</v>
      </c>
      <c r="V109" s="8">
        <f t="shared" si="83"/>
        <v>-0.4330127018922193</v>
      </c>
      <c r="W109" s="8">
        <f t="shared" si="83"/>
        <v>-0.35355339059327384</v>
      </c>
      <c r="X109" s="8">
        <f t="shared" si="83"/>
        <v>-0.24999999999999983</v>
      </c>
      <c r="Y109" s="8">
        <f t="shared" si="83"/>
        <v>-0.12940952255126034</v>
      </c>
      <c r="Z109" s="8">
        <f t="shared" si="83"/>
        <v>-1.22514845490862E-16</v>
      </c>
    </row>
    <row r="110" spans="1:26" s="8" customFormat="1" ht="12.75">
      <c r="A110" s="112" t="s">
        <v>24</v>
      </c>
      <c r="B110" s="8">
        <f aca="true" t="shared" si="84" ref="B110:Z110">-B24*B109</f>
        <v>0</v>
      </c>
      <c r="C110" s="8">
        <f t="shared" si="84"/>
        <v>-0.12940952255126037</v>
      </c>
      <c r="D110" s="8">
        <f t="shared" si="84"/>
        <v>-0.25065449846949783</v>
      </c>
      <c r="E110" s="8">
        <f t="shared" si="84"/>
        <v>-0.3563301924296227</v>
      </c>
      <c r="F110" s="8">
        <f t="shared" si="84"/>
        <v>-0.4398055692896462</v>
      </c>
      <c r="G110" s="8">
        <f t="shared" si="84"/>
        <v>-0.49555753548503484</v>
      </c>
      <c r="H110" s="8">
        <f t="shared" si="84"/>
        <v>-0.5194828088693867</v>
      </c>
      <c r="I110" s="8">
        <f t="shared" si="84"/>
        <v>-0.5091754172440066</v>
      </c>
      <c r="J110" s="8">
        <f t="shared" si="84"/>
        <v>-0.46415195223206135</v>
      </c>
      <c r="K110" s="8">
        <f t="shared" si="84"/>
        <v>-0.38600208533519215</v>
      </c>
      <c r="L110" s="8">
        <f t="shared" si="84"/>
        <v>-0.27843999453335805</v>
      </c>
      <c r="M110" s="8">
        <f t="shared" si="84"/>
        <v>-0.14723427877327444</v>
      </c>
      <c r="N110" s="8">
        <f t="shared" si="84"/>
        <v>-7.12788698445472E-17</v>
      </c>
      <c r="O110" s="8">
        <f t="shared" si="84"/>
        <v>0.15415368816979275</v>
      </c>
      <c r="P110" s="8">
        <f t="shared" si="84"/>
        <v>0.3051142882544165</v>
      </c>
      <c r="Q110" s="8">
        <f t="shared" si="84"/>
        <v>0.4423751384753964</v>
      </c>
      <c r="R110" s="8">
        <f t="shared" si="84"/>
        <v>0.5557294686561544</v>
      </c>
      <c r="S110" s="8">
        <f t="shared" si="84"/>
        <v>0.636004067993345</v>
      </c>
      <c r="T110" s="8">
        <f t="shared" si="84"/>
        <v>0.6757788907863252</v>
      </c>
      <c r="U110" s="8">
        <f t="shared" si="84"/>
        <v>0.67003487251541</v>
      </c>
      <c r="V110" s="8">
        <f t="shared" si="84"/>
        <v>0.6166731597004593</v>
      </c>
      <c r="W110" s="8">
        <f t="shared" si="84"/>
        <v>0.5168550339662924</v>
      </c>
      <c r="X110" s="8">
        <f t="shared" si="84"/>
        <v>0.37512272616383424</v>
      </c>
      <c r="Y110" s="8">
        <f t="shared" si="84"/>
        <v>0.19927632770318102</v>
      </c>
      <c r="Z110" s="8">
        <f t="shared" si="84"/>
        <v>1.9357574097538358E-16</v>
      </c>
    </row>
    <row r="111" spans="1:26" s="8" customFormat="1" ht="12.75">
      <c r="A111" s="112" t="s">
        <v>25</v>
      </c>
      <c r="B111" s="8">
        <f aca="true" t="shared" si="85" ref="B111:Z111">B24*B108</f>
        <v>0.5</v>
      </c>
      <c r="C111" s="8">
        <f t="shared" si="85"/>
        <v>0.48296291314453416</v>
      </c>
      <c r="D111" s="8">
        <f t="shared" si="85"/>
        <v>0.4341463264948658</v>
      </c>
      <c r="E111" s="8">
        <f t="shared" si="85"/>
        <v>0.35633019242962277</v>
      </c>
      <c r="F111" s="8">
        <f t="shared" si="85"/>
        <v>0.25392186382047377</v>
      </c>
      <c r="G111" s="8">
        <f t="shared" si="85"/>
        <v>0.1327842414363725</v>
      </c>
      <c r="H111" s="8">
        <f t="shared" si="85"/>
        <v>-8.352617702885256E-17</v>
      </c>
      <c r="I111" s="8">
        <f t="shared" si="85"/>
        <v>-0.13643314185631156</v>
      </c>
      <c r="J111" s="8">
        <f t="shared" si="85"/>
        <v>-0.2679782545660711</v>
      </c>
      <c r="K111" s="8">
        <f t="shared" si="85"/>
        <v>-0.3860020853351921</v>
      </c>
      <c r="L111" s="8">
        <f t="shared" si="85"/>
        <v>-0.4822722173909767</v>
      </c>
      <c r="M111" s="8">
        <f t="shared" si="85"/>
        <v>-0.5494858089976206</v>
      </c>
      <c r="N111" s="8">
        <f t="shared" si="85"/>
        <v>-0.5817978185334581</v>
      </c>
      <c r="O111" s="8">
        <f t="shared" si="85"/>
        <v>-0.5753093964237959</v>
      </c>
      <c r="P111" s="8">
        <f t="shared" si="85"/>
        <v>-0.5284734493718651</v>
      </c>
      <c r="Q111" s="8">
        <f t="shared" si="85"/>
        <v>-0.44237513847539656</v>
      </c>
      <c r="R111" s="8">
        <f t="shared" si="85"/>
        <v>-0.3208505583252381</v>
      </c>
      <c r="S111" s="8">
        <f t="shared" si="85"/>
        <v>-0.17041677640172553</v>
      </c>
      <c r="T111" s="8">
        <f t="shared" si="85"/>
        <v>-1.241894195860091E-16</v>
      </c>
      <c r="U111" s="8">
        <f t="shared" si="85"/>
        <v>0.17953530299119463</v>
      </c>
      <c r="V111" s="8">
        <f t="shared" si="85"/>
        <v>0.35603641475507736</v>
      </c>
      <c r="W111" s="8">
        <f t="shared" si="85"/>
        <v>0.5168550339662921</v>
      </c>
      <c r="X111" s="8">
        <f t="shared" si="85"/>
        <v>0.6497316207895085</v>
      </c>
      <c r="Y111" s="8">
        <f t="shared" si="85"/>
        <v>0.7437093797340172</v>
      </c>
      <c r="Z111" s="8">
        <f t="shared" si="85"/>
        <v>0.7900093258078744</v>
      </c>
    </row>
    <row r="112" spans="1:26" s="8" customFormat="1" ht="12.75">
      <c r="A112" s="112" t="s">
        <v>26</v>
      </c>
      <c r="B112" s="8">
        <f aca="true" t="shared" si="86" ref="B112:Z112">-(B24*B111+B22*B109)</f>
        <v>-0.5</v>
      </c>
      <c r="C112" s="8">
        <f t="shared" si="86"/>
        <v>-0.48425700837004676</v>
      </c>
      <c r="D112" s="8">
        <f t="shared" si="86"/>
        <v>-0.4402829189197819</v>
      </c>
      <c r="E112" s="8">
        <f t="shared" si="86"/>
        <v>-0.36973540493439383</v>
      </c>
      <c r="F112" s="8">
        <f t="shared" si="86"/>
        <v>-0.2752257597799417</v>
      </c>
      <c r="G112" s="8">
        <f t="shared" si="86"/>
        <v>-0.16039511130729153</v>
      </c>
      <c r="H112" s="8">
        <f t="shared" si="86"/>
        <v>-0.029999999999999916</v>
      </c>
      <c r="I112" s="8">
        <f t="shared" si="86"/>
        <v>0.11003055969968686</v>
      </c>
      <c r="J112" s="8">
        <f t="shared" si="86"/>
        <v>0.25260836352973437</v>
      </c>
      <c r="K112" s="8">
        <f t="shared" si="86"/>
        <v>0.3896090761623643</v>
      </c>
      <c r="L112" s="8">
        <f t="shared" si="86"/>
        <v>0.5121354942957361</v>
      </c>
      <c r="M112" s="8">
        <f t="shared" si="86"/>
        <v>0.6109364637724644</v>
      </c>
      <c r="N112" s="8">
        <f t="shared" si="86"/>
        <v>0.6769774033005813</v>
      </c>
      <c r="O112" s="8">
        <f t="shared" si="86"/>
        <v>0.7021365251539089</v>
      </c>
      <c r="P112" s="8">
        <f t="shared" si="86"/>
        <v>0.679979201465812</v>
      </c>
      <c r="Q112" s="8">
        <f t="shared" si="86"/>
        <v>0.6065442132552582</v>
      </c>
      <c r="R112" s="8">
        <f t="shared" si="86"/>
        <v>0.4810623554132235</v>
      </c>
      <c r="S112" s="8">
        <f t="shared" si="86"/>
        <v>0.30652209278836723</v>
      </c>
      <c r="T112" s="8">
        <f t="shared" si="86"/>
        <v>0.09000000000000018</v>
      </c>
      <c r="U112" s="8">
        <f t="shared" si="86"/>
        <v>-0.15731396437287715</v>
      </c>
      <c r="V112" s="8">
        <f t="shared" si="86"/>
        <v>-0.4204451741481539</v>
      </c>
      <c r="W112" s="8">
        <f t="shared" si="86"/>
        <v>-0.6813373384203089</v>
      </c>
      <c r="X112" s="8">
        <f t="shared" si="86"/>
        <v>-0.9199163874616287</v>
      </c>
      <c r="Y112" s="8">
        <f t="shared" si="86"/>
        <v>-1.1154658605082863</v>
      </c>
      <c r="Z112" s="8">
        <f t="shared" si="86"/>
        <v>-1.2482294697268246</v>
      </c>
    </row>
    <row r="113" spans="1:26" s="8" customFormat="1" ht="12.75">
      <c r="A113" s="112" t="s">
        <v>27</v>
      </c>
      <c r="B113" s="8">
        <f aca="true" t="shared" si="87" ref="B113:Z113">B24*B110+B22*B108</f>
        <v>0</v>
      </c>
      <c r="C113" s="8">
        <f t="shared" si="87"/>
        <v>-0.12457989341981503</v>
      </c>
      <c r="D113" s="8">
        <f t="shared" si="87"/>
        <v>-0.24265045637413762</v>
      </c>
      <c r="E113" s="8">
        <f t="shared" si="87"/>
        <v>-0.34852220149879737</v>
      </c>
      <c r="F113" s="8">
        <f t="shared" si="87"/>
        <v>-0.43670499949060604</v>
      </c>
      <c r="G113" s="8">
        <f t="shared" si="87"/>
        <v>-0.5020101220555706</v>
      </c>
      <c r="H113" s="8">
        <f t="shared" si="87"/>
        <v>-0.5397247774216555</v>
      </c>
      <c r="I113" s="8">
        <f t="shared" si="87"/>
        <v>-0.5458692548649413</v>
      </c>
      <c r="J113" s="8">
        <f t="shared" si="87"/>
        <v>-0.5175305200503286</v>
      </c>
      <c r="K113" s="8">
        <f t="shared" si="87"/>
        <v>-0.4532486864691536</v>
      </c>
      <c r="L113" s="8">
        <f t="shared" si="87"/>
        <v>-0.35341659241216783</v>
      </c>
      <c r="M113" s="8">
        <f t="shared" si="87"/>
        <v>-0.22064012201711208</v>
      </c>
      <c r="N113" s="8">
        <f t="shared" si="87"/>
        <v>-0.060000000000000074</v>
      </c>
      <c r="O113" s="8">
        <f t="shared" si="87"/>
        <v>0.12084396316472919</v>
      </c>
      <c r="P113" s="8">
        <f t="shared" si="87"/>
        <v>0.31175713732308585</v>
      </c>
      <c r="Q113" s="8">
        <f t="shared" si="87"/>
        <v>0.5004781960772758</v>
      </c>
      <c r="R113" s="8">
        <f t="shared" si="87"/>
        <v>0.6732244411844608</v>
      </c>
      <c r="S113" s="8">
        <f t="shared" si="87"/>
        <v>0.8155412429902456</v>
      </c>
      <c r="T113" s="8">
        <f t="shared" si="87"/>
        <v>0.9133542184647923</v>
      </c>
      <c r="U113" s="8">
        <f t="shared" si="87"/>
        <v>0.9541555217695024</v>
      </c>
      <c r="V113" s="8">
        <f t="shared" si="87"/>
        <v>0.9282324034217471</v>
      </c>
      <c r="W113" s="8">
        <f t="shared" si="87"/>
        <v>0.8298297624694844</v>
      </c>
      <c r="X113" s="8">
        <f t="shared" si="87"/>
        <v>0.6581310331546366</v>
      </c>
      <c r="Y113" s="8">
        <f t="shared" si="87"/>
        <v>0.41794493725484216</v>
      </c>
      <c r="Z113" s="8">
        <f t="shared" si="87"/>
        <v>0.12000000000000034</v>
      </c>
    </row>
    <row r="114" spans="1:26" s="8" customFormat="1" ht="12.75">
      <c r="A114" s="112" t="s">
        <v>77</v>
      </c>
      <c r="B114" s="8">
        <f>B112*$I$5</f>
        <v>-2</v>
      </c>
      <c r="C114" s="8">
        <f aca="true" t="shared" si="88" ref="C114:Z114">C112*$I$5</f>
        <v>-1.937028033480187</v>
      </c>
      <c r="D114" s="8">
        <f t="shared" si="88"/>
        <v>-1.7611316756791275</v>
      </c>
      <c r="E114" s="8">
        <f t="shared" si="88"/>
        <v>-1.4789416197375753</v>
      </c>
      <c r="F114" s="8">
        <f t="shared" si="88"/>
        <v>-1.1009030391197667</v>
      </c>
      <c r="G114" s="8">
        <f t="shared" si="88"/>
        <v>-0.6415804452291661</v>
      </c>
      <c r="H114" s="8">
        <f t="shared" si="88"/>
        <v>-0.11999999999999966</v>
      </c>
      <c r="I114" s="8">
        <f t="shared" si="88"/>
        <v>0.44012223879874746</v>
      </c>
      <c r="J114" s="8">
        <f t="shared" si="88"/>
        <v>1.0104334541189375</v>
      </c>
      <c r="K114" s="8">
        <f t="shared" si="88"/>
        <v>1.5584363046494571</v>
      </c>
      <c r="L114" s="8">
        <f t="shared" si="88"/>
        <v>2.0485419771829445</v>
      </c>
      <c r="M114" s="8">
        <f t="shared" si="88"/>
        <v>2.4437458550898574</v>
      </c>
      <c r="N114" s="8">
        <f t="shared" si="88"/>
        <v>2.7079096132023253</v>
      </c>
      <c r="O114" s="8">
        <f t="shared" si="88"/>
        <v>2.8085461006156356</v>
      </c>
      <c r="P114" s="8">
        <f t="shared" si="88"/>
        <v>2.719916805863248</v>
      </c>
      <c r="Q114" s="8">
        <f t="shared" si="88"/>
        <v>2.426176853021033</v>
      </c>
      <c r="R114" s="8">
        <f t="shared" si="88"/>
        <v>1.924249421652894</v>
      </c>
      <c r="S114" s="8">
        <f t="shared" si="88"/>
        <v>1.226088371153469</v>
      </c>
      <c r="T114" s="8">
        <f t="shared" si="88"/>
        <v>0.3600000000000007</v>
      </c>
      <c r="U114" s="8">
        <f t="shared" si="88"/>
        <v>-0.6292558574915086</v>
      </c>
      <c r="V114" s="8">
        <f t="shared" si="88"/>
        <v>-1.6817806965926156</v>
      </c>
      <c r="W114" s="8">
        <f t="shared" si="88"/>
        <v>-2.7253493536812354</v>
      </c>
      <c r="X114" s="8">
        <f t="shared" si="88"/>
        <v>-3.679665549846515</v>
      </c>
      <c r="Y114" s="8">
        <f t="shared" si="88"/>
        <v>-4.461863442033145</v>
      </c>
      <c r="Z114" s="8">
        <f t="shared" si="88"/>
        <v>-4.992917878907298</v>
      </c>
    </row>
    <row r="115" spans="1:26" s="8" customFormat="1" ht="13.5" thickBot="1">
      <c r="A115" s="112" t="s">
        <v>74</v>
      </c>
      <c r="B115" s="8">
        <f>B113*$I$5</f>
        <v>0</v>
      </c>
      <c r="C115" s="8">
        <f aca="true" t="shared" si="89" ref="C115:Z115">C113*$I$5</f>
        <v>-0.4983195736792601</v>
      </c>
      <c r="D115" s="8">
        <f t="shared" si="89"/>
        <v>-0.9706018254965505</v>
      </c>
      <c r="E115" s="8">
        <f t="shared" si="89"/>
        <v>-1.3940888059951895</v>
      </c>
      <c r="F115" s="8">
        <f t="shared" si="89"/>
        <v>-1.7468199979624242</v>
      </c>
      <c r="G115" s="8">
        <f t="shared" si="89"/>
        <v>-2.0080404882222824</v>
      </c>
      <c r="H115" s="8">
        <f t="shared" si="89"/>
        <v>-2.158899109686622</v>
      </c>
      <c r="I115" s="8">
        <f t="shared" si="89"/>
        <v>-2.1834770194597652</v>
      </c>
      <c r="J115" s="8">
        <f t="shared" si="89"/>
        <v>-2.0701220802013145</v>
      </c>
      <c r="K115" s="8">
        <f t="shared" si="89"/>
        <v>-1.8129947458766145</v>
      </c>
      <c r="L115" s="8">
        <f t="shared" si="89"/>
        <v>-1.4136663696486713</v>
      </c>
      <c r="M115" s="8">
        <f t="shared" si="89"/>
        <v>-0.8825604880684483</v>
      </c>
      <c r="N115" s="8">
        <f t="shared" si="89"/>
        <v>-0.2400000000000003</v>
      </c>
      <c r="O115" s="8">
        <f t="shared" si="89"/>
        <v>0.48337585265891675</v>
      </c>
      <c r="P115" s="8">
        <f t="shared" si="89"/>
        <v>1.2470285492923434</v>
      </c>
      <c r="Q115" s="8">
        <f t="shared" si="89"/>
        <v>2.0019127843091034</v>
      </c>
      <c r="R115" s="8">
        <f t="shared" si="89"/>
        <v>2.692897764737843</v>
      </c>
      <c r="S115" s="8">
        <f t="shared" si="89"/>
        <v>3.262164971960982</v>
      </c>
      <c r="T115" s="8">
        <f t="shared" si="89"/>
        <v>3.653416873859169</v>
      </c>
      <c r="U115" s="8">
        <f t="shared" si="89"/>
        <v>3.8166220870780094</v>
      </c>
      <c r="V115" s="8">
        <f t="shared" si="89"/>
        <v>3.7129296136869883</v>
      </c>
      <c r="W115" s="8">
        <f t="shared" si="89"/>
        <v>3.3193190498779375</v>
      </c>
      <c r="X115" s="8">
        <f t="shared" si="89"/>
        <v>2.6325241326185465</v>
      </c>
      <c r="Y115" s="8">
        <f t="shared" si="89"/>
        <v>1.6717797490193687</v>
      </c>
      <c r="Z115" s="8">
        <f t="shared" si="89"/>
        <v>0.48000000000000137</v>
      </c>
    </row>
    <row r="116" spans="1:26" s="8" customFormat="1" ht="13.5" thickBot="1">
      <c r="A116" s="117" t="s">
        <v>90</v>
      </c>
      <c r="B116" s="116">
        <f aca="true" t="shared" si="90" ref="B116:Z116">B22*$N$5</f>
        <v>0</v>
      </c>
      <c r="C116" s="116">
        <f t="shared" si="90"/>
        <v>0.023</v>
      </c>
      <c r="D116" s="116">
        <f t="shared" si="90"/>
        <v>0.046</v>
      </c>
      <c r="E116" s="116">
        <f t="shared" si="90"/>
        <v>0.06899999999999999</v>
      </c>
      <c r="F116" s="116">
        <f t="shared" si="90"/>
        <v>0.092</v>
      </c>
      <c r="G116" s="116">
        <f t="shared" si="90"/>
        <v>0.11499999999999999</v>
      </c>
      <c r="H116" s="116">
        <f t="shared" si="90"/>
        <v>0.138</v>
      </c>
      <c r="I116" s="116">
        <f t="shared" si="90"/>
        <v>0.161</v>
      </c>
      <c r="J116" s="116">
        <f t="shared" si="90"/>
        <v>0.184</v>
      </c>
      <c r="K116" s="116">
        <f t="shared" si="90"/>
        <v>0.207</v>
      </c>
      <c r="L116" s="116">
        <f t="shared" si="90"/>
        <v>0.22999999999999995</v>
      </c>
      <c r="M116" s="116">
        <f t="shared" si="90"/>
        <v>0.25299999999999995</v>
      </c>
      <c r="N116" s="116">
        <f t="shared" si="90"/>
        <v>0.2759999999999999</v>
      </c>
      <c r="O116" s="116">
        <f t="shared" si="90"/>
        <v>0.29899999999999993</v>
      </c>
      <c r="P116" s="116">
        <f t="shared" si="90"/>
        <v>0.32199999999999995</v>
      </c>
      <c r="Q116" s="116">
        <f t="shared" si="90"/>
        <v>0.345</v>
      </c>
      <c r="R116" s="116">
        <f t="shared" si="90"/>
        <v>0.368</v>
      </c>
      <c r="S116" s="116">
        <f t="shared" si="90"/>
        <v>0.391</v>
      </c>
      <c r="T116" s="116">
        <f t="shared" si="90"/>
        <v>0.41400000000000003</v>
      </c>
      <c r="U116" s="116">
        <f t="shared" si="90"/>
        <v>0.43700000000000006</v>
      </c>
      <c r="V116" s="116">
        <f t="shared" si="90"/>
        <v>0.4600000000000001</v>
      </c>
      <c r="W116" s="116">
        <f t="shared" si="90"/>
        <v>0.4830000000000001</v>
      </c>
      <c r="X116" s="116">
        <f t="shared" si="90"/>
        <v>0.5060000000000001</v>
      </c>
      <c r="Y116" s="116">
        <f t="shared" si="90"/>
        <v>0.5290000000000001</v>
      </c>
      <c r="Z116" s="116">
        <f t="shared" si="90"/>
        <v>0.5520000000000002</v>
      </c>
    </row>
    <row r="117" spans="1:256" s="8" customFormat="1" ht="12.75">
      <c r="A117" s="112" t="s">
        <v>76</v>
      </c>
      <c r="B117" s="131">
        <f aca="true" t="shared" si="91" ref="B117:Z117">(B24*B22)*$N$5+$I$5*(B110*B112+B111*B113)</f>
        <v>0</v>
      </c>
      <c r="C117" s="131">
        <f t="shared" si="91"/>
        <v>0.03300000000000001</v>
      </c>
      <c r="D117" s="131">
        <f t="shared" si="91"/>
        <v>0.0661727875959475</v>
      </c>
      <c r="E117" s="131">
        <f t="shared" si="91"/>
        <v>0.09977754418176338</v>
      </c>
      <c r="F117" s="131">
        <f t="shared" si="91"/>
        <v>0.13407074409721007</v>
      </c>
      <c r="G117" s="131">
        <f t="shared" si="91"/>
        <v>0.1693028411284257</v>
      </c>
      <c r="H117" s="131">
        <f t="shared" si="91"/>
        <v>0.20571519231227714</v>
      </c>
      <c r="I117" s="131">
        <f t="shared" si="91"/>
        <v>0.24353737767886546</v>
      </c>
      <c r="J117" s="131">
        <f t="shared" si="91"/>
        <v>0.2829850368217709</v>
      </c>
      <c r="K117" s="131">
        <f t="shared" si="91"/>
        <v>0.3242582942060833</v>
      </c>
      <c r="L117" s="131">
        <f t="shared" si="91"/>
        <v>0.3675407927840327</v>
      </c>
      <c r="M117" s="131">
        <f t="shared" si="91"/>
        <v>0.41299930747776425</v>
      </c>
      <c r="N117" s="131">
        <f t="shared" si="91"/>
        <v>0.4607838722784987</v>
      </c>
      <c r="O117" s="131">
        <f t="shared" si="91"/>
        <v>0.5110283302269782</v>
      </c>
      <c r="P117" s="131">
        <f t="shared" si="91"/>
        <v>0.5638512046941615</v>
      </c>
      <c r="Q117" s="131">
        <f t="shared" si="91"/>
        <v>0.6193567912836957</v>
      </c>
      <c r="R117" s="131">
        <f t="shared" si="91"/>
        <v>0.6776363791829032</v>
      </c>
      <c r="S117" s="131">
        <f t="shared" si="91"/>
        <v>0.7387695254303908</v>
      </c>
      <c r="T117" s="131">
        <f t="shared" si="91"/>
        <v>0.8028253222541545</v>
      </c>
      <c r="U117" s="131">
        <f t="shared" si="91"/>
        <v>0.8698636140233758</v>
      </c>
      <c r="V117" s="131">
        <f t="shared" si="91"/>
        <v>0.9399361349534044</v>
      </c>
      <c r="W117" s="131">
        <f t="shared" si="91"/>
        <v>1.013087550758889</v>
      </c>
      <c r="X117" s="131">
        <f t="shared" si="91"/>
        <v>1.0893563967797757</v>
      </c>
      <c r="Y117" s="131">
        <f t="shared" si="91"/>
        <v>1.1687759118870296</v>
      </c>
      <c r="Z117" s="131">
        <f t="shared" si="91"/>
        <v>1.2513747720796733</v>
      </c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  <c r="BK117" s="131"/>
      <c r="BL117" s="131"/>
      <c r="BM117" s="131"/>
      <c r="BN117" s="131"/>
      <c r="BO117" s="131"/>
      <c r="BP117" s="131"/>
      <c r="BQ117" s="131"/>
      <c r="BR117" s="131"/>
      <c r="BS117" s="131"/>
      <c r="BT117" s="131"/>
      <c r="BU117" s="131"/>
      <c r="BV117" s="131"/>
      <c r="BW117" s="131"/>
      <c r="BX117" s="131"/>
      <c r="BY117" s="131"/>
      <c r="BZ117" s="131"/>
      <c r="CA117" s="131"/>
      <c r="CB117" s="131"/>
      <c r="CC117" s="131"/>
      <c r="CD117" s="131"/>
      <c r="CE117" s="131"/>
      <c r="CF117" s="131"/>
      <c r="CG117" s="131"/>
      <c r="CH117" s="131"/>
      <c r="CI117" s="131"/>
      <c r="CJ117" s="131"/>
      <c r="CK117" s="131"/>
      <c r="CL117" s="131"/>
      <c r="CM117" s="131"/>
      <c r="CN117" s="131"/>
      <c r="CO117" s="131"/>
      <c r="CP117" s="131"/>
      <c r="CQ117" s="131"/>
      <c r="CR117" s="131"/>
      <c r="CS117" s="131"/>
      <c r="CT117" s="131"/>
      <c r="CU117" s="131"/>
      <c r="CV117" s="131"/>
      <c r="CW117" s="131"/>
      <c r="CX117" s="131"/>
      <c r="CY117" s="131"/>
      <c r="CZ117" s="131"/>
      <c r="DA117" s="131"/>
      <c r="DB117" s="131"/>
      <c r="DC117" s="131"/>
      <c r="DD117" s="131"/>
      <c r="DE117" s="131"/>
      <c r="DF117" s="131"/>
      <c r="DG117" s="131"/>
      <c r="DH117" s="131"/>
      <c r="DI117" s="131"/>
      <c r="DJ117" s="131"/>
      <c r="DK117" s="131"/>
      <c r="DL117" s="131"/>
      <c r="DM117" s="131"/>
      <c r="DN117" s="131"/>
      <c r="DO117" s="131"/>
      <c r="DP117" s="131"/>
      <c r="DQ117" s="131"/>
      <c r="DR117" s="131"/>
      <c r="DS117" s="131"/>
      <c r="DT117" s="131"/>
      <c r="DU117" s="131"/>
      <c r="DV117" s="131"/>
      <c r="DW117" s="131"/>
      <c r="DX117" s="131"/>
      <c r="DY117" s="131"/>
      <c r="DZ117" s="131"/>
      <c r="EA117" s="131"/>
      <c r="EB117" s="131"/>
      <c r="EC117" s="131"/>
      <c r="ED117" s="131"/>
      <c r="EE117" s="131"/>
      <c r="EF117" s="131"/>
      <c r="EG117" s="131"/>
      <c r="EH117" s="131"/>
      <c r="EI117" s="131"/>
      <c r="EJ117" s="131"/>
      <c r="EK117" s="131"/>
      <c r="EL117" s="131"/>
      <c r="EM117" s="131"/>
      <c r="EN117" s="131"/>
      <c r="EO117" s="131"/>
      <c r="EP117" s="131"/>
      <c r="EQ117" s="131"/>
      <c r="ER117" s="131"/>
      <c r="ES117" s="131"/>
      <c r="ET117" s="131"/>
      <c r="EU117" s="131"/>
      <c r="EV117" s="131"/>
      <c r="EW117" s="131"/>
      <c r="EX117" s="131"/>
      <c r="EY117" s="131"/>
      <c r="EZ117" s="131"/>
      <c r="FA117" s="131"/>
      <c r="FB117" s="131"/>
      <c r="FC117" s="131"/>
      <c r="FD117" s="131"/>
      <c r="FE117" s="131"/>
      <c r="FF117" s="131"/>
      <c r="FG117" s="131"/>
      <c r="FH117" s="131"/>
      <c r="FI117" s="131"/>
      <c r="FJ117" s="131"/>
      <c r="FK117" s="131"/>
      <c r="FL117" s="131"/>
      <c r="FM117" s="131"/>
      <c r="FN117" s="131"/>
      <c r="FO117" s="131"/>
      <c r="FP117" s="131"/>
      <c r="FQ117" s="131"/>
      <c r="FR117" s="131"/>
      <c r="FS117" s="131"/>
      <c r="FT117" s="131"/>
      <c r="FU117" s="131"/>
      <c r="FV117" s="131"/>
      <c r="FW117" s="131"/>
      <c r="FX117" s="131"/>
      <c r="FY117" s="131"/>
      <c r="FZ117" s="131"/>
      <c r="GA117" s="131"/>
      <c r="GB117" s="131"/>
      <c r="GC117" s="131"/>
      <c r="GD117" s="131"/>
      <c r="GE117" s="131"/>
      <c r="GF117" s="131"/>
      <c r="GG117" s="131"/>
      <c r="GH117" s="131"/>
      <c r="GI117" s="131"/>
      <c r="GJ117" s="131"/>
      <c r="GK117" s="131"/>
      <c r="GL117" s="131"/>
      <c r="GM117" s="131"/>
      <c r="GN117" s="131"/>
      <c r="GO117" s="131"/>
      <c r="GP117" s="131"/>
      <c r="GQ117" s="131"/>
      <c r="GR117" s="131"/>
      <c r="GS117" s="131"/>
      <c r="GT117" s="131"/>
      <c r="GU117" s="131"/>
      <c r="GV117" s="131"/>
      <c r="GW117" s="131"/>
      <c r="GX117" s="131"/>
      <c r="GY117" s="131"/>
      <c r="GZ117" s="131"/>
      <c r="HA117" s="131"/>
      <c r="HB117" s="131"/>
      <c r="HC117" s="131"/>
      <c r="HD117" s="131"/>
      <c r="HE117" s="131"/>
      <c r="HF117" s="131"/>
      <c r="HG117" s="131"/>
      <c r="HH117" s="131"/>
      <c r="HI117" s="131"/>
      <c r="HJ117" s="131"/>
      <c r="HK117" s="131"/>
      <c r="HL117" s="131"/>
      <c r="HM117" s="131"/>
      <c r="HN117" s="131"/>
      <c r="HO117" s="131"/>
      <c r="HP117" s="131"/>
      <c r="HQ117" s="131"/>
      <c r="HR117" s="131"/>
      <c r="HS117" s="131"/>
      <c r="HT117" s="131"/>
      <c r="HU117" s="131"/>
      <c r="HV117" s="131"/>
      <c r="HW117" s="131"/>
      <c r="HX117" s="131"/>
      <c r="HY117" s="131"/>
      <c r="HZ117" s="131"/>
      <c r="IA117" s="131"/>
      <c r="IB117" s="131"/>
      <c r="IC117" s="131"/>
      <c r="ID117" s="131"/>
      <c r="IE117" s="131"/>
      <c r="IF117" s="131"/>
      <c r="IG117" s="131"/>
      <c r="IH117" s="131"/>
      <c r="II117" s="131"/>
      <c r="IJ117" s="131"/>
      <c r="IK117" s="131"/>
      <c r="IL117" s="131"/>
      <c r="IM117" s="131"/>
      <c r="IN117" s="131"/>
      <c r="IO117" s="131"/>
      <c r="IP117" s="131"/>
      <c r="IQ117" s="131"/>
      <c r="IR117" s="131"/>
      <c r="IS117" s="131"/>
      <c r="IT117" s="131"/>
      <c r="IU117" s="131"/>
      <c r="IV117" s="131"/>
    </row>
    <row r="118" spans="1:256" s="8" customFormat="1" ht="13.5" thickBot="1">
      <c r="A118" s="113" t="s">
        <v>75</v>
      </c>
      <c r="B118" s="132">
        <f aca="true" t="shared" si="92" ref="B118:Z118">$I$5*$B$12*B111</f>
        <v>20</v>
      </c>
      <c r="C118" s="132">
        <f t="shared" si="92"/>
        <v>19.318516525781366</v>
      </c>
      <c r="D118" s="132">
        <f t="shared" si="92"/>
        <v>17.36585305979463</v>
      </c>
      <c r="E118" s="132">
        <f t="shared" si="92"/>
        <v>14.25320769718491</v>
      </c>
      <c r="F118" s="132">
        <f t="shared" si="92"/>
        <v>10.156874552818952</v>
      </c>
      <c r="G118" s="132">
        <f t="shared" si="92"/>
        <v>5.311369657454899</v>
      </c>
      <c r="H118" s="132">
        <f t="shared" si="92"/>
        <v>-3.3410470811541026E-15</v>
      </c>
      <c r="I118" s="132">
        <f t="shared" si="92"/>
        <v>-5.457325674252463</v>
      </c>
      <c r="J118" s="132">
        <f t="shared" si="92"/>
        <v>-10.719130182642845</v>
      </c>
      <c r="K118" s="132">
        <f t="shared" si="92"/>
        <v>-15.440083413407685</v>
      </c>
      <c r="L118" s="132">
        <f t="shared" si="92"/>
        <v>-19.29088869563907</v>
      </c>
      <c r="M118" s="132">
        <f t="shared" si="92"/>
        <v>-21.979432359904823</v>
      </c>
      <c r="N118" s="132">
        <f t="shared" si="92"/>
        <v>-23.271912741338326</v>
      </c>
      <c r="O118" s="132">
        <f t="shared" si="92"/>
        <v>-23.012375856951834</v>
      </c>
      <c r="P118" s="132">
        <f t="shared" si="92"/>
        <v>-21.138937974874604</v>
      </c>
      <c r="Q118" s="132">
        <f t="shared" si="92"/>
        <v>-17.695005539015863</v>
      </c>
      <c r="R118" s="132">
        <f t="shared" si="92"/>
        <v>-12.834022333009525</v>
      </c>
      <c r="S118" s="132">
        <f t="shared" si="92"/>
        <v>-6.816671056069021</v>
      </c>
      <c r="T118" s="132">
        <f t="shared" si="92"/>
        <v>-4.967576783440364E-15</v>
      </c>
      <c r="U118" s="132">
        <f t="shared" si="92"/>
        <v>7.181412119647785</v>
      </c>
      <c r="V118" s="132">
        <f t="shared" si="92"/>
        <v>14.241456590203095</v>
      </c>
      <c r="W118" s="132">
        <f t="shared" si="92"/>
        <v>20.674201358651683</v>
      </c>
      <c r="X118" s="132">
        <f t="shared" si="92"/>
        <v>25.989264831580343</v>
      </c>
      <c r="Y118" s="132">
        <f t="shared" si="92"/>
        <v>29.748375189360686</v>
      </c>
      <c r="Z118" s="132">
        <f t="shared" si="92"/>
        <v>31.600373032314977</v>
      </c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1"/>
      <c r="BY118" s="131"/>
      <c r="BZ118" s="131"/>
      <c r="CA118" s="131"/>
      <c r="CB118" s="131"/>
      <c r="CC118" s="131"/>
      <c r="CD118" s="131"/>
      <c r="CE118" s="131"/>
      <c r="CF118" s="131"/>
      <c r="CG118" s="131"/>
      <c r="CH118" s="131"/>
      <c r="CI118" s="131"/>
      <c r="CJ118" s="131"/>
      <c r="CK118" s="131"/>
      <c r="CL118" s="131"/>
      <c r="CM118" s="131"/>
      <c r="CN118" s="131"/>
      <c r="CO118" s="131"/>
      <c r="CP118" s="131"/>
      <c r="CQ118" s="131"/>
      <c r="CR118" s="131"/>
      <c r="CS118" s="131"/>
      <c r="CT118" s="131"/>
      <c r="CU118" s="131"/>
      <c r="CV118" s="131"/>
      <c r="CW118" s="131"/>
      <c r="CX118" s="131"/>
      <c r="CY118" s="131"/>
      <c r="CZ118" s="131"/>
      <c r="DA118" s="131"/>
      <c r="DB118" s="131"/>
      <c r="DC118" s="131"/>
      <c r="DD118" s="131"/>
      <c r="DE118" s="131"/>
      <c r="DF118" s="131"/>
      <c r="DG118" s="131"/>
      <c r="DH118" s="131"/>
      <c r="DI118" s="131"/>
      <c r="DJ118" s="131"/>
      <c r="DK118" s="131"/>
      <c r="DL118" s="131"/>
      <c r="DM118" s="131"/>
      <c r="DN118" s="131"/>
      <c r="DO118" s="131"/>
      <c r="DP118" s="131"/>
      <c r="DQ118" s="131"/>
      <c r="DR118" s="131"/>
      <c r="DS118" s="131"/>
      <c r="DT118" s="131"/>
      <c r="DU118" s="131"/>
      <c r="DV118" s="131"/>
      <c r="DW118" s="131"/>
      <c r="DX118" s="131"/>
      <c r="DY118" s="131"/>
      <c r="DZ118" s="131"/>
      <c r="EA118" s="131"/>
      <c r="EB118" s="131"/>
      <c r="EC118" s="131"/>
      <c r="ED118" s="131"/>
      <c r="EE118" s="131"/>
      <c r="EF118" s="131"/>
      <c r="EG118" s="131"/>
      <c r="EH118" s="131"/>
      <c r="EI118" s="131"/>
      <c r="EJ118" s="131"/>
      <c r="EK118" s="131"/>
      <c r="EL118" s="131"/>
      <c r="EM118" s="131"/>
      <c r="EN118" s="131"/>
      <c r="EO118" s="131"/>
      <c r="EP118" s="131"/>
      <c r="EQ118" s="131"/>
      <c r="ER118" s="131"/>
      <c r="ES118" s="131"/>
      <c r="ET118" s="131"/>
      <c r="EU118" s="131"/>
      <c r="EV118" s="131"/>
      <c r="EW118" s="131"/>
      <c r="EX118" s="131"/>
      <c r="EY118" s="131"/>
      <c r="EZ118" s="131"/>
      <c r="FA118" s="131"/>
      <c r="FB118" s="131"/>
      <c r="FC118" s="131"/>
      <c r="FD118" s="131"/>
      <c r="FE118" s="131"/>
      <c r="FF118" s="131"/>
      <c r="FG118" s="131"/>
      <c r="FH118" s="131"/>
      <c r="FI118" s="131"/>
      <c r="FJ118" s="131"/>
      <c r="FK118" s="131"/>
      <c r="FL118" s="131"/>
      <c r="FM118" s="131"/>
      <c r="FN118" s="131"/>
      <c r="FO118" s="131"/>
      <c r="FP118" s="131"/>
      <c r="FQ118" s="131"/>
      <c r="FR118" s="131"/>
      <c r="FS118" s="131"/>
      <c r="FT118" s="131"/>
      <c r="FU118" s="131"/>
      <c r="FV118" s="131"/>
      <c r="FW118" s="131"/>
      <c r="FX118" s="131"/>
      <c r="FY118" s="131"/>
      <c r="FZ118" s="131"/>
      <c r="GA118" s="131"/>
      <c r="GB118" s="131"/>
      <c r="GC118" s="131"/>
      <c r="GD118" s="131"/>
      <c r="GE118" s="131"/>
      <c r="GF118" s="131"/>
      <c r="GG118" s="131"/>
      <c r="GH118" s="131"/>
      <c r="GI118" s="131"/>
      <c r="GJ118" s="131"/>
      <c r="GK118" s="131"/>
      <c r="GL118" s="131"/>
      <c r="GM118" s="131"/>
      <c r="GN118" s="131"/>
      <c r="GO118" s="131"/>
      <c r="GP118" s="131"/>
      <c r="GQ118" s="131"/>
      <c r="GR118" s="131"/>
      <c r="GS118" s="131"/>
      <c r="GT118" s="131"/>
      <c r="GU118" s="131"/>
      <c r="GV118" s="131"/>
      <c r="GW118" s="131"/>
      <c r="GX118" s="131"/>
      <c r="GY118" s="131"/>
      <c r="GZ118" s="131"/>
      <c r="HA118" s="131"/>
      <c r="HB118" s="131"/>
      <c r="HC118" s="131"/>
      <c r="HD118" s="131"/>
      <c r="HE118" s="131"/>
      <c r="HF118" s="131"/>
      <c r="HG118" s="131"/>
      <c r="HH118" s="131"/>
      <c r="HI118" s="131"/>
      <c r="HJ118" s="131"/>
      <c r="HK118" s="131"/>
      <c r="HL118" s="131"/>
      <c r="HM118" s="131"/>
      <c r="HN118" s="131"/>
      <c r="HO118" s="131"/>
      <c r="HP118" s="131"/>
      <c r="HQ118" s="131"/>
      <c r="HR118" s="131"/>
      <c r="HS118" s="131"/>
      <c r="HT118" s="131"/>
      <c r="HU118" s="131"/>
      <c r="HV118" s="131"/>
      <c r="HW118" s="131"/>
      <c r="HX118" s="131"/>
      <c r="HY118" s="131"/>
      <c r="HZ118" s="131"/>
      <c r="IA118" s="131"/>
      <c r="IB118" s="131"/>
      <c r="IC118" s="131"/>
      <c r="ID118" s="131"/>
      <c r="IE118" s="131"/>
      <c r="IF118" s="131"/>
      <c r="IG118" s="131"/>
      <c r="IH118" s="131"/>
      <c r="II118" s="131"/>
      <c r="IJ118" s="131"/>
      <c r="IK118" s="131"/>
      <c r="IL118" s="131"/>
      <c r="IM118" s="131"/>
      <c r="IN118" s="131"/>
      <c r="IO118" s="131"/>
      <c r="IP118" s="131"/>
      <c r="IQ118" s="131"/>
      <c r="IR118" s="131"/>
      <c r="IS118" s="131"/>
      <c r="IT118" s="131"/>
      <c r="IU118" s="131"/>
      <c r="IV118" s="131"/>
    </row>
    <row r="119" spans="1:256" ht="12.75">
      <c r="A119" s="5" t="s">
        <v>125</v>
      </c>
      <c r="B119" s="5">
        <f aca="true" t="shared" si="93" ref="B119:Z119">B117+B118</f>
        <v>20</v>
      </c>
      <c r="C119" s="5">
        <f t="shared" si="93"/>
        <v>19.351516525781367</v>
      </c>
      <c r="D119" s="5">
        <f t="shared" si="93"/>
        <v>17.43202584739058</v>
      </c>
      <c r="E119" s="5">
        <f t="shared" si="93"/>
        <v>14.352985241366675</v>
      </c>
      <c r="F119" s="5">
        <f t="shared" si="93"/>
        <v>10.290945296916162</v>
      </c>
      <c r="G119" s="5">
        <f t="shared" si="93"/>
        <v>5.480672498583325</v>
      </c>
      <c r="H119" s="5">
        <f t="shared" si="93"/>
        <v>0.2057151923122738</v>
      </c>
      <c r="I119" s="5">
        <f t="shared" si="93"/>
        <v>-5.213788296573597</v>
      </c>
      <c r="J119" s="5">
        <f t="shared" si="93"/>
        <v>-10.436145145821074</v>
      </c>
      <c r="K119" s="5">
        <f t="shared" si="93"/>
        <v>-15.1158251192016</v>
      </c>
      <c r="L119" s="5">
        <f t="shared" si="93"/>
        <v>-18.923347902855035</v>
      </c>
      <c r="M119" s="5">
        <f t="shared" si="93"/>
        <v>-21.566433052427058</v>
      </c>
      <c r="N119" s="5">
        <f t="shared" si="93"/>
        <v>-22.81112886905983</v>
      </c>
      <c r="O119" s="5">
        <f t="shared" si="93"/>
        <v>-22.501347526724857</v>
      </c>
      <c r="P119" s="5">
        <f t="shared" si="93"/>
        <v>-20.575086770180445</v>
      </c>
      <c r="Q119" s="5">
        <f t="shared" si="93"/>
        <v>-17.075648747732167</v>
      </c>
      <c r="R119" s="5">
        <f t="shared" si="93"/>
        <v>-12.156385953826621</v>
      </c>
      <c r="S119" s="5">
        <f t="shared" si="93"/>
        <v>-6.077901530638631</v>
      </c>
      <c r="T119" s="5">
        <f t="shared" si="93"/>
        <v>0.8028253222541495</v>
      </c>
      <c r="U119" s="5">
        <f t="shared" si="93"/>
        <v>8.051275733671162</v>
      </c>
      <c r="V119" s="5">
        <f t="shared" si="93"/>
        <v>15.181392725156499</v>
      </c>
      <c r="W119" s="5">
        <f t="shared" si="93"/>
        <v>21.687288909410572</v>
      </c>
      <c r="X119" s="5">
        <f t="shared" si="93"/>
        <v>27.07862122836012</v>
      </c>
      <c r="Y119" s="5">
        <f t="shared" si="93"/>
        <v>30.917151101247715</v>
      </c>
      <c r="Z119" s="5">
        <f t="shared" si="93"/>
        <v>32.85174780439465</v>
      </c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="8" customFormat="1" ht="13.5" thickBot="1"/>
    <row r="121" spans="1:3" s="8" customFormat="1" ht="18.75" thickBot="1">
      <c r="A121" s="114" t="s">
        <v>86</v>
      </c>
      <c r="B121" s="118"/>
      <c r="C121" s="125" t="s">
        <v>99</v>
      </c>
    </row>
    <row r="122" spans="1:26" s="8" customFormat="1" ht="12.75">
      <c r="A122" s="111" t="s">
        <v>127</v>
      </c>
      <c r="B122" s="79">
        <f aca="true" t="shared" si="94" ref="B122:Z122">$B$8+($K$6-$B$8)*COS(B40-$B$40)-($L$6-$B$9)*SIN(B40-$B$40)</f>
        <v>-1.06</v>
      </c>
      <c r="C122" s="79">
        <f t="shared" si="94"/>
        <v>-1.0373989073455223</v>
      </c>
      <c r="D122" s="79">
        <f t="shared" si="94"/>
        <v>-1.0227748259103773</v>
      </c>
      <c r="E122" s="79">
        <f t="shared" si="94"/>
        <v>-1.0148535963103498</v>
      </c>
      <c r="F122" s="79">
        <f t="shared" si="94"/>
        <v>-1.0116779360605965</v>
      </c>
      <c r="G122" s="79">
        <f t="shared" si="94"/>
        <v>-1.0109920921219147</v>
      </c>
      <c r="H122" s="79">
        <f t="shared" si="94"/>
        <v>-1.0109683595667411</v>
      </c>
      <c r="I122" s="79">
        <f t="shared" si="94"/>
        <v>-1.0114041575608825</v>
      </c>
      <c r="J122" s="79">
        <f t="shared" si="94"/>
        <v>-1.0152252926628862</v>
      </c>
      <c r="K122" s="79">
        <f t="shared" si="94"/>
        <v>-1.029253942004685</v>
      </c>
      <c r="L122" s="79">
        <f t="shared" si="94"/>
        <v>-1.0620672079561984</v>
      </c>
      <c r="M122" s="79">
        <f t="shared" si="94"/>
        <v>-1.1177961736324595</v>
      </c>
      <c r="N122" s="79">
        <f t="shared" si="94"/>
        <v>-1.1900658107367663</v>
      </c>
      <c r="O122" s="79">
        <f t="shared" si="94"/>
        <v>-1.2634092049636245</v>
      </c>
      <c r="P122" s="79">
        <f t="shared" si="94"/>
        <v>-1.3217621907829356</v>
      </c>
      <c r="Q122" s="79">
        <f t="shared" si="94"/>
        <v>-1.3555858673809449</v>
      </c>
      <c r="R122" s="79">
        <f t="shared" si="94"/>
        <v>-1.3630596796296297</v>
      </c>
      <c r="S122" s="79">
        <f t="shared" si="94"/>
        <v>-1.3476123238670437</v>
      </c>
      <c r="T122" s="79">
        <f t="shared" si="94"/>
        <v>-1.3150662213004418</v>
      </c>
      <c r="U122" s="79">
        <f t="shared" si="94"/>
        <v>-1.2717181251842615</v>
      </c>
      <c r="V122" s="79">
        <f t="shared" si="94"/>
        <v>-1.2233439615125343</v>
      </c>
      <c r="W122" s="79">
        <f t="shared" si="94"/>
        <v>-1.1747764152985434</v>
      </c>
      <c r="X122" s="79">
        <f t="shared" si="94"/>
        <v>-1.129768580939925</v>
      </c>
      <c r="Y122" s="79">
        <f t="shared" si="94"/>
        <v>-1.0909790642728325</v>
      </c>
      <c r="Z122" s="79">
        <f t="shared" si="94"/>
        <v>-1.06</v>
      </c>
    </row>
    <row r="123" spans="1:26" s="8" customFormat="1" ht="12.75">
      <c r="A123" s="112" t="s">
        <v>128</v>
      </c>
      <c r="B123" s="75">
        <f aca="true" t="shared" si="95" ref="B123:Z123">$B$9+($K$6-$B$8)*SIN(B40-$B$40)+($L$6-$B$9)*COS(B40-$B$40)</f>
        <v>0.46080220856648124</v>
      </c>
      <c r="C123" s="75">
        <f t="shared" si="95"/>
        <v>0.6033527712320695</v>
      </c>
      <c r="D123" s="75">
        <f t="shared" si="95"/>
        <v>0.734548458181536</v>
      </c>
      <c r="E123" s="75">
        <f t="shared" si="95"/>
        <v>0.8475690096288429</v>
      </c>
      <c r="F123" s="75">
        <f t="shared" si="95"/>
        <v>0.934689201048144</v>
      </c>
      <c r="G123" s="75">
        <f t="shared" si="95"/>
        <v>0.9871164861527021</v>
      </c>
      <c r="H123" s="75">
        <f t="shared" si="95"/>
        <v>0.9950897275385456</v>
      </c>
      <c r="I123" s="75">
        <f t="shared" si="95"/>
        <v>0.9487247735996592</v>
      </c>
      <c r="J123" s="75">
        <f t="shared" si="95"/>
        <v>0.8404562607701858</v>
      </c>
      <c r="K123" s="75">
        <f t="shared" si="95"/>
        <v>0.6698453132362348</v>
      </c>
      <c r="L123" s="75">
        <f t="shared" si="95"/>
        <v>0.4496499589166042</v>
      </c>
      <c r="M123" s="75">
        <f t="shared" si="95"/>
        <v>0.2080180800301744</v>
      </c>
      <c r="N123" s="75">
        <f t="shared" si="95"/>
        <v>-0.01911928168215804</v>
      </c>
      <c r="O123" s="75">
        <f t="shared" si="95"/>
        <v>-0.2022500067826838</v>
      </c>
      <c r="P123" s="75">
        <f t="shared" si="95"/>
        <v>-0.32716860103265044</v>
      </c>
      <c r="Q123" s="75">
        <f t="shared" si="95"/>
        <v>-0.39334423366639615</v>
      </c>
      <c r="R123" s="75">
        <f t="shared" si="95"/>
        <v>-0.40743738940380336</v>
      </c>
      <c r="S123" s="75">
        <f t="shared" si="95"/>
        <v>-0.37810517515347863</v>
      </c>
      <c r="T123" s="75">
        <f t="shared" si="95"/>
        <v>-0.3135695117826447</v>
      </c>
      <c r="U123" s="75">
        <f t="shared" si="95"/>
        <v>-0.2209882349305028</v>
      </c>
      <c r="V123" s="75">
        <f t="shared" si="95"/>
        <v>-0.10657828562550276</v>
      </c>
      <c r="W123" s="75">
        <f t="shared" si="95"/>
        <v>0.02406662382443503</v>
      </c>
      <c r="X123" s="75">
        <f t="shared" si="95"/>
        <v>0.165670413249554</v>
      </c>
      <c r="Y123" s="75">
        <f t="shared" si="95"/>
        <v>0.31302732675322564</v>
      </c>
      <c r="Z123" s="75">
        <f t="shared" si="95"/>
        <v>0.46080220856648113</v>
      </c>
    </row>
    <row r="124" spans="1:26" s="8" customFormat="1" ht="12.75">
      <c r="A124" s="112" t="s">
        <v>24</v>
      </c>
      <c r="B124" s="75">
        <f aca="true" t="shared" si="96" ref="B124:Z124">-(B44)*(B123-$B$9)</f>
        <v>0.10237496946022848</v>
      </c>
      <c r="C124" s="75">
        <f t="shared" si="96"/>
        <v>0.07054550242629322</v>
      </c>
      <c r="D124" s="75">
        <f t="shared" si="96"/>
        <v>0.04210656394979308</v>
      </c>
      <c r="E124" s="75">
        <f t="shared" si="96"/>
        <v>0.019941652149851673</v>
      </c>
      <c r="F124" s="75">
        <f t="shared" si="96"/>
        <v>0.006048203409645045</v>
      </c>
      <c r="G124" s="75">
        <f t="shared" si="96"/>
        <v>0.0005386466876947256</v>
      </c>
      <c r="H124" s="75">
        <f t="shared" si="96"/>
        <v>-0.00011489754351221086</v>
      </c>
      <c r="I124" s="75">
        <f t="shared" si="96"/>
        <v>-0.0052819345630136195</v>
      </c>
      <c r="J124" s="75">
        <f t="shared" si="96"/>
        <v>-0.030700300897214015</v>
      </c>
      <c r="K124" s="75">
        <f t="shared" si="96"/>
        <v>-0.09217222747079276</v>
      </c>
      <c r="L124" s="75">
        <f t="shared" si="96"/>
        <v>-0.18862544530585812</v>
      </c>
      <c r="M124" s="75">
        <f t="shared" si="96"/>
        <v>-0.2869704383592161</v>
      </c>
      <c r="N124" s="75">
        <f t="shared" si="96"/>
        <v>-0.3367180941849872</v>
      </c>
      <c r="O124" s="75">
        <f t="shared" si="96"/>
        <v>-0.30995398018809905</v>
      </c>
      <c r="P124" s="75">
        <f t="shared" si="96"/>
        <v>-0.21903316461209155</v>
      </c>
      <c r="Q124" s="75">
        <f t="shared" si="96"/>
        <v>-0.0975422557072389</v>
      </c>
      <c r="R124" s="75">
        <f t="shared" si="96"/>
        <v>0.023726382792430962</v>
      </c>
      <c r="S124" s="75">
        <f t="shared" si="96"/>
        <v>0.12601864718063246</v>
      </c>
      <c r="T124" s="75">
        <f t="shared" si="96"/>
        <v>0.2012073860393608</v>
      </c>
      <c r="U124" s="75">
        <f t="shared" si="96"/>
        <v>0.24775574969474215</v>
      </c>
      <c r="V124" s="75">
        <f t="shared" si="96"/>
        <v>0.2675749625990746</v>
      </c>
      <c r="W124" s="75">
        <f t="shared" si="96"/>
        <v>0.26424274766021183</v>
      </c>
      <c r="X124" s="75">
        <f t="shared" si="96"/>
        <v>0.24216338068633264</v>
      </c>
      <c r="Y124" s="75">
        <f t="shared" si="96"/>
        <v>0.20623691974047897</v>
      </c>
      <c r="Z124" s="75">
        <f t="shared" si="96"/>
        <v>0.16175436120575368</v>
      </c>
    </row>
    <row r="125" spans="1:26" ht="12.75">
      <c r="A125" s="112" t="s">
        <v>25</v>
      </c>
      <c r="B125" s="41">
        <f aca="true" t="shared" si="97" ref="B125:Z125">B44*(B122-$B$8)</f>
        <v>0.5582040857639192</v>
      </c>
      <c r="C125" s="41">
        <f t="shared" si="97"/>
        <v>0.5269119948705746</v>
      </c>
      <c r="D125" s="41">
        <f t="shared" si="97"/>
        <v>0.4722546394982695</v>
      </c>
      <c r="E125" s="41">
        <f t="shared" si="97"/>
        <v>0.39052918998828257</v>
      </c>
      <c r="F125" s="41">
        <f t="shared" si="97"/>
        <v>0.27673799718112607</v>
      </c>
      <c r="G125" s="41">
        <f t="shared" si="97"/>
        <v>0.1249673985028196</v>
      </c>
      <c r="H125" s="41">
        <f t="shared" si="97"/>
        <v>-0.06994161640967975</v>
      </c>
      <c r="I125" s="41">
        <f t="shared" si="97"/>
        <v>-0.30785954121019876</v>
      </c>
      <c r="J125" s="41">
        <f t="shared" si="97"/>
        <v>-0.5743470854324791</v>
      </c>
      <c r="K125" s="41">
        <f t="shared" si="97"/>
        <v>-0.8293696633524728</v>
      </c>
      <c r="L125" s="41">
        <f t="shared" si="97"/>
        <v>-1.0069389294257738</v>
      </c>
      <c r="M125" s="41">
        <f t="shared" si="97"/>
        <v>-1.0443512340847574</v>
      </c>
      <c r="N125" s="41">
        <f t="shared" si="97"/>
        <v>-0.9284052436258776</v>
      </c>
      <c r="O125" s="41">
        <f t="shared" si="97"/>
        <v>-0.7055248112142127</v>
      </c>
      <c r="P125" s="41">
        <f t="shared" si="97"/>
        <v>-0.4420108360611651</v>
      </c>
      <c r="Q125" s="41">
        <f t="shared" si="97"/>
        <v>-0.18512447483349076</v>
      </c>
      <c r="R125" s="41">
        <f t="shared" si="97"/>
        <v>0.04445317135450393</v>
      </c>
      <c r="S125" s="41">
        <f t="shared" si="97"/>
        <v>0.2425433941989453</v>
      </c>
      <c r="T125" s="41">
        <f t="shared" si="97"/>
        <v>0.4112675442411706</v>
      </c>
      <c r="U125" s="41">
        <f t="shared" si="97"/>
        <v>0.5536069078601925</v>
      </c>
      <c r="V125" s="41">
        <f t="shared" si="97"/>
        <v>0.6714063029248869</v>
      </c>
      <c r="W125" s="41">
        <f t="shared" si="97"/>
        <v>0.7649547202714448</v>
      </c>
      <c r="X125" s="41">
        <f t="shared" si="97"/>
        <v>0.8330819796273348</v>
      </c>
      <c r="Y125" s="41">
        <f t="shared" si="97"/>
        <v>0.873320789325522</v>
      </c>
      <c r="Z125" s="41">
        <f t="shared" si="97"/>
        <v>0.8819728669151093</v>
      </c>
    </row>
    <row r="126" spans="1:26" ht="12.75">
      <c r="A126" s="112" t="s">
        <v>26</v>
      </c>
      <c r="B126" s="41">
        <f aca="true" t="shared" si="98" ref="B126:Z126">-(B46)*(B123-$B$9)-(B44)*B125</f>
        <v>-0.12341981797836933</v>
      </c>
      <c r="C126" s="41">
        <f t="shared" si="98"/>
        <v>-0.11675702330949518</v>
      </c>
      <c r="D126" s="41">
        <f t="shared" si="98"/>
        <v>-0.09833424075418509</v>
      </c>
      <c r="E126" s="41">
        <f t="shared" si="98"/>
        <v>-0.07016182922437812</v>
      </c>
      <c r="F126" s="41">
        <f t="shared" si="98"/>
        <v>-0.03678526599455277</v>
      </c>
      <c r="G126" s="41">
        <f t="shared" si="98"/>
        <v>-0.008140128953060153</v>
      </c>
      <c r="H126" s="41">
        <f t="shared" si="98"/>
        <v>-0.0030533507948213964</v>
      </c>
      <c r="I126" s="41">
        <f t="shared" si="98"/>
        <v>-0.04945564523534426</v>
      </c>
      <c r="J126" s="41">
        <f t="shared" si="98"/>
        <v>-0.17000947583225698</v>
      </c>
      <c r="K126" s="41">
        <f t="shared" si="98"/>
        <v>-0.340564500234193</v>
      </c>
      <c r="L126" s="41">
        <f t="shared" si="98"/>
        <v>-0.4493690355450747</v>
      </c>
      <c r="M126" s="41">
        <f t="shared" si="98"/>
        <v>-0.35633216107794746</v>
      </c>
      <c r="N126" s="41">
        <f t="shared" si="98"/>
        <v>-0.05636459499608054</v>
      </c>
      <c r="O126" s="41">
        <f t="shared" si="98"/>
        <v>0.2894648787546432</v>
      </c>
      <c r="P126" s="41">
        <f t="shared" si="98"/>
        <v>0.5228108631661976</v>
      </c>
      <c r="Q126" s="41">
        <f t="shared" si="98"/>
        <v>0.6001732657356036</v>
      </c>
      <c r="R126" s="41">
        <f t="shared" si="98"/>
        <v>0.5582864232592093</v>
      </c>
      <c r="S126" s="41">
        <f t="shared" si="98"/>
        <v>0.4496317327952703</v>
      </c>
      <c r="T126" s="41">
        <f t="shared" si="98"/>
        <v>0.31337223289443944</v>
      </c>
      <c r="U126" s="41">
        <f t="shared" si="98"/>
        <v>0.17278347648232362</v>
      </c>
      <c r="V126" s="41">
        <f t="shared" si="98"/>
        <v>0.04060170696910295</v>
      </c>
      <c r="W126" s="41">
        <f t="shared" si="98"/>
        <v>-0.07589320171478975</v>
      </c>
      <c r="X126" s="41">
        <f t="shared" si="98"/>
        <v>-0.17168618582790518</v>
      </c>
      <c r="Y126" s="41">
        <f t="shared" si="98"/>
        <v>-0.24237459378555237</v>
      </c>
      <c r="Z126" s="41">
        <f t="shared" si="98"/>
        <v>-0.28354251522738744</v>
      </c>
    </row>
    <row r="127" spans="1:26" ht="12.75">
      <c r="A127" s="112" t="s">
        <v>27</v>
      </c>
      <c r="B127" s="41">
        <f aca="true" t="shared" si="99" ref="B127:Z127">B46*(B122-$B$8)+(B44)*(B124)</f>
        <v>-0.07563426588315042</v>
      </c>
      <c r="C127" s="41">
        <f t="shared" si="99"/>
        <v>-0.15956639046067467</v>
      </c>
      <c r="D127" s="41">
        <f t="shared" si="99"/>
        <v>-0.25603833124288733</v>
      </c>
      <c r="E127" s="41">
        <f t="shared" si="99"/>
        <v>-0.37087349707836714</v>
      </c>
      <c r="F127" s="41">
        <f t="shared" si="99"/>
        <v>-0.5099573529279264</v>
      </c>
      <c r="G127" s="41">
        <f t="shared" si="99"/>
        <v>-0.6763503409324185</v>
      </c>
      <c r="H127" s="41">
        <f t="shared" si="99"/>
        <v>-0.862420417779552</v>
      </c>
      <c r="I127" s="41">
        <f t="shared" si="99"/>
        <v>-1.033589581347213</v>
      </c>
      <c r="J127" s="41">
        <f t="shared" si="99"/>
        <v>-1.1070500246793273</v>
      </c>
      <c r="K127" s="41">
        <f t="shared" si="99"/>
        <v>-0.9552518901033065</v>
      </c>
      <c r="L127" s="41">
        <f t="shared" si="99"/>
        <v>-0.49188777839301295</v>
      </c>
      <c r="M127" s="41">
        <f t="shared" si="99"/>
        <v>0.18434715594937334</v>
      </c>
      <c r="N127" s="41">
        <f t="shared" si="99"/>
        <v>0.8016083921518011</v>
      </c>
      <c r="O127" s="41">
        <f t="shared" si="99"/>
        <v>1.1528248234063847</v>
      </c>
      <c r="P127" s="41">
        <f t="shared" si="99"/>
        <v>1.2383964824949643</v>
      </c>
      <c r="Q127" s="41">
        <f t="shared" si="99"/>
        <v>1.1704876579355574</v>
      </c>
      <c r="R127" s="41">
        <f t="shared" si="99"/>
        <v>1.047795814289221</v>
      </c>
      <c r="S127" s="41">
        <f t="shared" si="99"/>
        <v>0.9196001054347134</v>
      </c>
      <c r="T127" s="41">
        <f t="shared" si="99"/>
        <v>0.800116848876476</v>
      </c>
      <c r="U127" s="41">
        <f t="shared" si="99"/>
        <v>0.6873657936101836</v>
      </c>
      <c r="V127" s="41">
        <f t="shared" si="99"/>
        <v>0.5739492336837358</v>
      </c>
      <c r="W127" s="41">
        <f t="shared" si="99"/>
        <v>0.4514290638157238</v>
      </c>
      <c r="X127" s="41">
        <f t="shared" si="99"/>
        <v>0.3114951298270663</v>
      </c>
      <c r="Y127" s="41">
        <f t="shared" si="99"/>
        <v>0.14578469336825856</v>
      </c>
      <c r="Z127" s="41">
        <f t="shared" si="99"/>
        <v>-0.0548488586096643</v>
      </c>
    </row>
    <row r="128" spans="1:26" ht="12.75">
      <c r="A128" s="112" t="s">
        <v>77</v>
      </c>
      <c r="B128" s="41">
        <f aca="true" t="shared" si="100" ref="B128:Z128">$I$6*B126</f>
        <v>-0.370259453935108</v>
      </c>
      <c r="C128" s="41">
        <f t="shared" si="100"/>
        <v>-0.35027106992848556</v>
      </c>
      <c r="D128" s="41">
        <f t="shared" si="100"/>
        <v>-0.2950027222625553</v>
      </c>
      <c r="E128" s="41">
        <f t="shared" si="100"/>
        <v>-0.21048548767313435</v>
      </c>
      <c r="F128" s="41">
        <f t="shared" si="100"/>
        <v>-0.11035579798365831</v>
      </c>
      <c r="G128" s="41">
        <f t="shared" si="100"/>
        <v>-0.024420386859180458</v>
      </c>
      <c r="H128" s="41">
        <f t="shared" si="100"/>
        <v>-0.00916005238446419</v>
      </c>
      <c r="I128" s="41">
        <f t="shared" si="100"/>
        <v>-0.14836693570603277</v>
      </c>
      <c r="J128" s="41">
        <f t="shared" si="100"/>
        <v>-0.5100284274967709</v>
      </c>
      <c r="K128" s="41">
        <f t="shared" si="100"/>
        <v>-1.021693500702579</v>
      </c>
      <c r="L128" s="41">
        <f t="shared" si="100"/>
        <v>-1.348107106635224</v>
      </c>
      <c r="M128" s="41">
        <f t="shared" si="100"/>
        <v>-1.0689964832338423</v>
      </c>
      <c r="N128" s="41">
        <f t="shared" si="100"/>
        <v>-0.16909378498824162</v>
      </c>
      <c r="O128" s="41">
        <f t="shared" si="100"/>
        <v>0.8683946362639297</v>
      </c>
      <c r="P128" s="41">
        <f t="shared" si="100"/>
        <v>1.5684325894985929</v>
      </c>
      <c r="Q128" s="41">
        <f t="shared" si="100"/>
        <v>1.8005197972068108</v>
      </c>
      <c r="R128" s="41">
        <f t="shared" si="100"/>
        <v>1.674859269777628</v>
      </c>
      <c r="S128" s="41">
        <f t="shared" si="100"/>
        <v>1.3488951983858108</v>
      </c>
      <c r="T128" s="41">
        <f t="shared" si="100"/>
        <v>0.9401166986833183</v>
      </c>
      <c r="U128" s="41">
        <f t="shared" si="100"/>
        <v>0.5183504294469709</v>
      </c>
      <c r="V128" s="41">
        <f t="shared" si="100"/>
        <v>0.12180512090730886</v>
      </c>
      <c r="W128" s="41">
        <f t="shared" si="100"/>
        <v>-0.22767960514436925</v>
      </c>
      <c r="X128" s="41">
        <f t="shared" si="100"/>
        <v>-0.5150585574837155</v>
      </c>
      <c r="Y128" s="41">
        <f t="shared" si="100"/>
        <v>-0.7271237813566571</v>
      </c>
      <c r="Z128" s="41">
        <f t="shared" si="100"/>
        <v>-0.8506275456821624</v>
      </c>
    </row>
    <row r="129" spans="1:26" ht="13.5" thickBot="1">
      <c r="A129" s="112" t="s">
        <v>74</v>
      </c>
      <c r="B129" s="41">
        <f>$I$6*B127</f>
        <v>-0.22690279764945126</v>
      </c>
      <c r="C129" s="41">
        <f aca="true" t="shared" si="101" ref="C129:Z129">$I$6*C127</f>
        <v>-0.478699171382024</v>
      </c>
      <c r="D129" s="41">
        <f t="shared" si="101"/>
        <v>-0.768114993728662</v>
      </c>
      <c r="E129" s="41">
        <f t="shared" si="101"/>
        <v>-1.1126204912351014</v>
      </c>
      <c r="F129" s="41">
        <f t="shared" si="101"/>
        <v>-1.5298720587837793</v>
      </c>
      <c r="G129" s="41">
        <f t="shared" si="101"/>
        <v>-2.0290510227972556</v>
      </c>
      <c r="H129" s="41">
        <f t="shared" si="101"/>
        <v>-2.587261253338656</v>
      </c>
      <c r="I129" s="41">
        <f t="shared" si="101"/>
        <v>-3.1007687440416385</v>
      </c>
      <c r="J129" s="41">
        <f t="shared" si="101"/>
        <v>-3.3211500740379822</v>
      </c>
      <c r="K129" s="41">
        <f t="shared" si="101"/>
        <v>-2.8657556703099196</v>
      </c>
      <c r="L129" s="41">
        <f t="shared" si="101"/>
        <v>-1.475663335179039</v>
      </c>
      <c r="M129" s="41">
        <f t="shared" si="101"/>
        <v>0.55304146784812</v>
      </c>
      <c r="N129" s="41">
        <f t="shared" si="101"/>
        <v>2.4048251764554034</v>
      </c>
      <c r="O129" s="41">
        <f t="shared" si="101"/>
        <v>3.458474470219154</v>
      </c>
      <c r="P129" s="41">
        <f t="shared" si="101"/>
        <v>3.7151894474848928</v>
      </c>
      <c r="Q129" s="41">
        <f t="shared" si="101"/>
        <v>3.5114629738066725</v>
      </c>
      <c r="R129" s="41">
        <f t="shared" si="101"/>
        <v>3.143387442867663</v>
      </c>
      <c r="S129" s="41">
        <f t="shared" si="101"/>
        <v>2.75880031630414</v>
      </c>
      <c r="T129" s="41">
        <f t="shared" si="101"/>
        <v>2.4003505466294284</v>
      </c>
      <c r="U129" s="41">
        <f t="shared" si="101"/>
        <v>2.0620973808305507</v>
      </c>
      <c r="V129" s="41">
        <f t="shared" si="101"/>
        <v>1.7218477010512077</v>
      </c>
      <c r="W129" s="41">
        <f t="shared" si="101"/>
        <v>1.3542871914471712</v>
      </c>
      <c r="X129" s="41">
        <f t="shared" si="101"/>
        <v>0.9344853894811989</v>
      </c>
      <c r="Y129" s="41">
        <f t="shared" si="101"/>
        <v>0.43735408010477567</v>
      </c>
      <c r="Z129" s="41">
        <f t="shared" si="101"/>
        <v>-0.1645465758289929</v>
      </c>
    </row>
    <row r="130" spans="1:26" ht="13.5" thickBot="1">
      <c r="A130" s="117" t="s">
        <v>103</v>
      </c>
      <c r="B130" s="119">
        <f aca="true" t="shared" si="102" ref="B130:Z130">B46*$N$6</f>
        <v>-0.038804785218536475</v>
      </c>
      <c r="C130" s="119">
        <f t="shared" si="102"/>
        <v>-0.06971437120564945</v>
      </c>
      <c r="D130" s="119">
        <f t="shared" si="102"/>
        <v>-0.1058908321544459</v>
      </c>
      <c r="E130" s="119">
        <f t="shared" si="102"/>
        <v>-0.1501362932024299</v>
      </c>
      <c r="F130" s="119">
        <f t="shared" si="102"/>
        <v>-0.20500499404781816</v>
      </c>
      <c r="G130" s="119">
        <f t="shared" si="102"/>
        <v>-0.27154409036782134</v>
      </c>
      <c r="H130" s="119">
        <f t="shared" si="102"/>
        <v>-0.34623511962186915</v>
      </c>
      <c r="I130" s="119">
        <f t="shared" si="102"/>
        <v>-0.4152319291803667</v>
      </c>
      <c r="J130" s="119">
        <f t="shared" si="102"/>
        <v>-0.44745389163947175</v>
      </c>
      <c r="K130" s="119">
        <f t="shared" si="102"/>
        <v>-0.39625780735636534</v>
      </c>
      <c r="L130" s="119">
        <f t="shared" si="102"/>
        <v>-0.227317687347612</v>
      </c>
      <c r="M130" s="119">
        <f t="shared" si="102"/>
        <v>0.0334597889863392</v>
      </c>
      <c r="N130" s="119">
        <f t="shared" si="102"/>
        <v>0.29482101544258194</v>
      </c>
      <c r="O130" s="119">
        <f t="shared" si="102"/>
        <v>0.47047520514073354</v>
      </c>
      <c r="P130" s="119">
        <f t="shared" si="102"/>
        <v>0.5386740627536953</v>
      </c>
      <c r="Q130" s="119">
        <f t="shared" si="102"/>
        <v>0.5280530524231748</v>
      </c>
      <c r="R130" s="119">
        <f t="shared" si="102"/>
        <v>0.47664143029095546</v>
      </c>
      <c r="S130" s="119">
        <f t="shared" si="102"/>
        <v>0.41083430049645747</v>
      </c>
      <c r="T130" s="119">
        <f t="shared" si="102"/>
        <v>0.3438282327147267</v>
      </c>
      <c r="U130" s="119">
        <f t="shared" si="102"/>
        <v>0.2802170817974793</v>
      </c>
      <c r="V130" s="119">
        <f t="shared" si="102"/>
        <v>0.22008425367762066</v>
      </c>
      <c r="W130" s="119">
        <f t="shared" si="102"/>
        <v>0.16135344319171976</v>
      </c>
      <c r="X130" s="119">
        <f t="shared" si="102"/>
        <v>0.10084515161427522</v>
      </c>
      <c r="Y130" s="119">
        <f t="shared" si="102"/>
        <v>0.03459722840675471</v>
      </c>
      <c r="Z130" s="119">
        <f t="shared" si="102"/>
        <v>-0.042193336387765346</v>
      </c>
    </row>
    <row r="131" spans="1:256" ht="12.75">
      <c r="A131" s="112" t="s">
        <v>76</v>
      </c>
      <c r="B131" s="133">
        <f aca="true" t="shared" si="103" ref="B131:Z131">B46*B44*$N$6+$I$6*(B124*B126+B125*B127)</f>
        <v>-0.1719310525646783</v>
      </c>
      <c r="C131" s="133">
        <f t="shared" si="103"/>
        <v>-0.28934139996741154</v>
      </c>
      <c r="D131" s="133">
        <f t="shared" si="103"/>
        <v>-0.39196407969872515</v>
      </c>
      <c r="E131" s="133">
        <f t="shared" si="103"/>
        <v>-0.45834965796655136</v>
      </c>
      <c r="F131" s="133">
        <f t="shared" si="103"/>
        <v>-0.4430259753537459</v>
      </c>
      <c r="G131" s="133">
        <f t="shared" si="103"/>
        <v>-0.26493136557448216</v>
      </c>
      <c r="H131" s="133">
        <f t="shared" si="103"/>
        <v>0.18905998870212673</v>
      </c>
      <c r="I131" s="133">
        <f t="shared" si="103"/>
        <v>0.9981585435518269</v>
      </c>
      <c r="J131" s="133">
        <f t="shared" si="103"/>
        <v>2.009252478293278</v>
      </c>
      <c r="K131" s="133">
        <f t="shared" si="103"/>
        <v>2.5815694062911514</v>
      </c>
      <c r="L131" s="133">
        <f t="shared" si="103"/>
        <v>1.8181003953533457</v>
      </c>
      <c r="M131" s="133">
        <f t="shared" si="103"/>
        <v>-0.28292312670910374</v>
      </c>
      <c r="N131" s="133">
        <f t="shared" si="103"/>
        <v>-2.273124543757875</v>
      </c>
      <c r="O131" s="133">
        <f t="shared" si="103"/>
        <v>-2.830495880061119</v>
      </c>
      <c r="P131" s="133">
        <f t="shared" si="103"/>
        <v>-2.074594402038177</v>
      </c>
      <c r="Q131" s="133">
        <f t="shared" si="103"/>
        <v>-0.8626513073088408</v>
      </c>
      <c r="R131" s="133">
        <f t="shared" si="103"/>
        <v>0.18750704740105167</v>
      </c>
      <c r="S131" s="133">
        <f t="shared" si="103"/>
        <v>0.8766828332726806</v>
      </c>
      <c r="T131" s="133">
        <f t="shared" si="103"/>
        <v>1.2290109478786788</v>
      </c>
      <c r="U131" s="133">
        <f t="shared" si="103"/>
        <v>1.326875655712992</v>
      </c>
      <c r="V131" s="133">
        <f t="shared" si="103"/>
        <v>1.2418686341779457</v>
      </c>
      <c r="W131" s="133">
        <f t="shared" si="103"/>
        <v>1.0194935926161108</v>
      </c>
      <c r="X131" s="133">
        <f t="shared" si="103"/>
        <v>0.6830448274220446</v>
      </c>
      <c r="Y131" s="133">
        <f t="shared" si="103"/>
        <v>0.24237711843889664</v>
      </c>
      <c r="Z131" s="133">
        <f t="shared" si="103"/>
        <v>-0.2953759420173387</v>
      </c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34"/>
      <c r="CC131" s="134"/>
      <c r="CD131" s="134"/>
      <c r="CE131" s="134"/>
      <c r="CF131" s="134"/>
      <c r="CG131" s="134"/>
      <c r="CH131" s="134"/>
      <c r="CI131" s="134"/>
      <c r="CJ131" s="134"/>
      <c r="CK131" s="134"/>
      <c r="CL131" s="134"/>
      <c r="CM131" s="134"/>
      <c r="CN131" s="134"/>
      <c r="CO131" s="134"/>
      <c r="CP131" s="134"/>
      <c r="CQ131" s="134"/>
      <c r="CR131" s="134"/>
      <c r="CS131" s="134"/>
      <c r="CT131" s="134"/>
      <c r="CU131" s="134"/>
      <c r="CV131" s="134"/>
      <c r="CW131" s="134"/>
      <c r="CX131" s="134"/>
      <c r="CY131" s="134"/>
      <c r="CZ131" s="134"/>
      <c r="DA131" s="134"/>
      <c r="DB131" s="134"/>
      <c r="DC131" s="134"/>
      <c r="DD131" s="134"/>
      <c r="DE131" s="134"/>
      <c r="DF131" s="134"/>
      <c r="DG131" s="134"/>
      <c r="DH131" s="134"/>
      <c r="DI131" s="134"/>
      <c r="DJ131" s="134"/>
      <c r="DK131" s="134"/>
      <c r="DL131" s="134"/>
      <c r="DM131" s="134"/>
      <c r="DN131" s="134"/>
      <c r="DO131" s="134"/>
      <c r="DP131" s="134"/>
      <c r="DQ131" s="134"/>
      <c r="DR131" s="134"/>
      <c r="DS131" s="134"/>
      <c r="DT131" s="134"/>
      <c r="DU131" s="134"/>
      <c r="DV131" s="134"/>
      <c r="DW131" s="134"/>
      <c r="DX131" s="134"/>
      <c r="DY131" s="134"/>
      <c r="DZ131" s="134"/>
      <c r="EA131" s="134"/>
      <c r="EB131" s="134"/>
      <c r="EC131" s="134"/>
      <c r="ED131" s="134"/>
      <c r="EE131" s="134"/>
      <c r="EF131" s="134"/>
      <c r="EG131" s="134"/>
      <c r="EH131" s="134"/>
      <c r="EI131" s="134"/>
      <c r="EJ131" s="134"/>
      <c r="EK131" s="134"/>
      <c r="EL131" s="134"/>
      <c r="EM131" s="134"/>
      <c r="EN131" s="134"/>
      <c r="EO131" s="134"/>
      <c r="EP131" s="134"/>
      <c r="EQ131" s="134"/>
      <c r="ER131" s="134"/>
      <c r="ES131" s="134"/>
      <c r="ET131" s="134"/>
      <c r="EU131" s="134"/>
      <c r="EV131" s="134"/>
      <c r="EW131" s="134"/>
      <c r="EX131" s="134"/>
      <c r="EY131" s="134"/>
      <c r="EZ131" s="134"/>
      <c r="FA131" s="134"/>
      <c r="FB131" s="134"/>
      <c r="FC131" s="134"/>
      <c r="FD131" s="134"/>
      <c r="FE131" s="134"/>
      <c r="FF131" s="134"/>
      <c r="FG131" s="134"/>
      <c r="FH131" s="134"/>
      <c r="FI131" s="134"/>
      <c r="FJ131" s="134"/>
      <c r="FK131" s="134"/>
      <c r="FL131" s="134"/>
      <c r="FM131" s="134"/>
      <c r="FN131" s="134"/>
      <c r="FO131" s="134"/>
      <c r="FP131" s="134"/>
      <c r="FQ131" s="134"/>
      <c r="FR131" s="134"/>
      <c r="FS131" s="134"/>
      <c r="FT131" s="134"/>
      <c r="FU131" s="134"/>
      <c r="FV131" s="134"/>
      <c r="FW131" s="134"/>
      <c r="FX131" s="134"/>
      <c r="FY131" s="134"/>
      <c r="FZ131" s="134"/>
      <c r="GA131" s="134"/>
      <c r="GB131" s="134"/>
      <c r="GC131" s="134"/>
      <c r="GD131" s="134"/>
      <c r="GE131" s="134"/>
      <c r="GF131" s="134"/>
      <c r="GG131" s="134"/>
      <c r="GH131" s="134"/>
      <c r="GI131" s="134"/>
      <c r="GJ131" s="134"/>
      <c r="GK131" s="134"/>
      <c r="GL131" s="134"/>
      <c r="GM131" s="134"/>
      <c r="GN131" s="134"/>
      <c r="GO131" s="134"/>
      <c r="GP131" s="134"/>
      <c r="GQ131" s="134"/>
      <c r="GR131" s="134"/>
      <c r="GS131" s="134"/>
      <c r="GT131" s="134"/>
      <c r="GU131" s="134"/>
      <c r="GV131" s="134"/>
      <c r="GW131" s="134"/>
      <c r="GX131" s="134"/>
      <c r="GY131" s="134"/>
      <c r="GZ131" s="134"/>
      <c r="HA131" s="134"/>
      <c r="HB131" s="134"/>
      <c r="HC131" s="134"/>
      <c r="HD131" s="134"/>
      <c r="HE131" s="134"/>
      <c r="HF131" s="134"/>
      <c r="HG131" s="134"/>
      <c r="HH131" s="134"/>
      <c r="HI131" s="134"/>
      <c r="HJ131" s="134"/>
      <c r="HK131" s="134"/>
      <c r="HL131" s="134"/>
      <c r="HM131" s="134"/>
      <c r="HN131" s="134"/>
      <c r="HO131" s="134"/>
      <c r="HP131" s="134"/>
      <c r="HQ131" s="134"/>
      <c r="HR131" s="134"/>
      <c r="HS131" s="134"/>
      <c r="HT131" s="134"/>
      <c r="HU131" s="134"/>
      <c r="HV131" s="134"/>
      <c r="HW131" s="134"/>
      <c r="HX131" s="134"/>
      <c r="HY131" s="134"/>
      <c r="HZ131" s="134"/>
      <c r="IA131" s="134"/>
      <c r="IB131" s="134"/>
      <c r="IC131" s="134"/>
      <c r="ID131" s="134"/>
      <c r="IE131" s="134"/>
      <c r="IF131" s="134"/>
      <c r="IG131" s="134"/>
      <c r="IH131" s="134"/>
      <c r="II131" s="134"/>
      <c r="IJ131" s="134"/>
      <c r="IK131" s="134"/>
      <c r="IL131" s="134"/>
      <c r="IM131" s="134"/>
      <c r="IN131" s="134"/>
      <c r="IO131" s="134"/>
      <c r="IP131" s="134"/>
      <c r="IQ131" s="134"/>
      <c r="IR131" s="134"/>
      <c r="IS131" s="134"/>
      <c r="IT131" s="134"/>
      <c r="IU131" s="134"/>
      <c r="IV131" s="134"/>
    </row>
    <row r="132" spans="1:256" ht="13.5" thickBot="1">
      <c r="A132" s="113" t="s">
        <v>75</v>
      </c>
      <c r="B132" s="130">
        <f aca="true" t="shared" si="104" ref="B132:Z132">$I$6*$B$12*B125</f>
        <v>16.746122572917578</v>
      </c>
      <c r="C132" s="130">
        <f t="shared" si="104"/>
        <v>15.807359846117238</v>
      </c>
      <c r="D132" s="130">
        <f t="shared" si="104"/>
        <v>14.167639184948085</v>
      </c>
      <c r="E132" s="130">
        <f t="shared" si="104"/>
        <v>11.715875699648477</v>
      </c>
      <c r="F132" s="130">
        <f t="shared" si="104"/>
        <v>8.302139915433782</v>
      </c>
      <c r="G132" s="130">
        <f t="shared" si="104"/>
        <v>3.749021955084588</v>
      </c>
      <c r="H132" s="130">
        <f t="shared" si="104"/>
        <v>-2.0982484922903923</v>
      </c>
      <c r="I132" s="130">
        <f t="shared" si="104"/>
        <v>-9.235786236305962</v>
      </c>
      <c r="J132" s="130">
        <f t="shared" si="104"/>
        <v>-17.230412562974376</v>
      </c>
      <c r="K132" s="130">
        <f t="shared" si="104"/>
        <v>-24.88108990057418</v>
      </c>
      <c r="L132" s="130">
        <f t="shared" si="104"/>
        <v>-30.208167882773214</v>
      </c>
      <c r="M132" s="130">
        <f t="shared" si="104"/>
        <v>-31.33053702254272</v>
      </c>
      <c r="N132" s="130">
        <f t="shared" si="104"/>
        <v>-27.852157308776327</v>
      </c>
      <c r="O132" s="130">
        <f t="shared" si="104"/>
        <v>-21.165744336426382</v>
      </c>
      <c r="P132" s="130">
        <f t="shared" si="104"/>
        <v>-13.260325081834953</v>
      </c>
      <c r="Q132" s="130">
        <f t="shared" si="104"/>
        <v>-5.553734245004723</v>
      </c>
      <c r="R132" s="130">
        <f t="shared" si="104"/>
        <v>1.333595140635118</v>
      </c>
      <c r="S132" s="130">
        <f t="shared" si="104"/>
        <v>7.276301825968359</v>
      </c>
      <c r="T132" s="130">
        <f t="shared" si="104"/>
        <v>12.338026327235118</v>
      </c>
      <c r="U132" s="130">
        <f t="shared" si="104"/>
        <v>16.608207235805775</v>
      </c>
      <c r="V132" s="130">
        <f t="shared" si="104"/>
        <v>20.14218908774661</v>
      </c>
      <c r="W132" s="130">
        <f t="shared" si="104"/>
        <v>22.948641608143344</v>
      </c>
      <c r="X132" s="130">
        <f t="shared" si="104"/>
        <v>24.992459388820045</v>
      </c>
      <c r="Y132" s="130">
        <f t="shared" si="104"/>
        <v>26.19962367976566</v>
      </c>
      <c r="Z132" s="130">
        <f t="shared" si="104"/>
        <v>26.45918600745328</v>
      </c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29"/>
      <c r="DE132" s="129"/>
      <c r="DF132" s="129"/>
      <c r="DG132" s="129"/>
      <c r="DH132" s="129"/>
      <c r="DI132" s="129"/>
      <c r="DJ132" s="129"/>
      <c r="DK132" s="129"/>
      <c r="DL132" s="129"/>
      <c r="DM132" s="129"/>
      <c r="DN132" s="129"/>
      <c r="DO132" s="129"/>
      <c r="DP132" s="129"/>
      <c r="DQ132" s="129"/>
      <c r="DR132" s="129"/>
      <c r="DS132" s="129"/>
      <c r="DT132" s="129"/>
      <c r="DU132" s="129"/>
      <c r="DV132" s="129"/>
      <c r="DW132" s="129"/>
      <c r="DX132" s="129"/>
      <c r="DY132" s="129"/>
      <c r="DZ132" s="129"/>
      <c r="EA132" s="129"/>
      <c r="EB132" s="129"/>
      <c r="EC132" s="129"/>
      <c r="ED132" s="129"/>
      <c r="EE132" s="129"/>
      <c r="EF132" s="129"/>
      <c r="EG132" s="129"/>
      <c r="EH132" s="129"/>
      <c r="EI132" s="129"/>
      <c r="EJ132" s="129"/>
      <c r="EK132" s="129"/>
      <c r="EL132" s="129"/>
      <c r="EM132" s="129"/>
      <c r="EN132" s="129"/>
      <c r="EO132" s="129"/>
      <c r="EP132" s="129"/>
      <c r="EQ132" s="129"/>
      <c r="ER132" s="129"/>
      <c r="ES132" s="129"/>
      <c r="ET132" s="129"/>
      <c r="EU132" s="129"/>
      <c r="EV132" s="129"/>
      <c r="EW132" s="129"/>
      <c r="EX132" s="129"/>
      <c r="EY132" s="129"/>
      <c r="EZ132" s="129"/>
      <c r="FA132" s="129"/>
      <c r="FB132" s="129"/>
      <c r="FC132" s="129"/>
      <c r="FD132" s="129"/>
      <c r="FE132" s="129"/>
      <c r="FF132" s="129"/>
      <c r="FG132" s="129"/>
      <c r="FH132" s="129"/>
      <c r="FI132" s="129"/>
      <c r="FJ132" s="129"/>
      <c r="FK132" s="129"/>
      <c r="FL132" s="129"/>
      <c r="FM132" s="129"/>
      <c r="FN132" s="129"/>
      <c r="FO132" s="129"/>
      <c r="FP132" s="129"/>
      <c r="FQ132" s="129"/>
      <c r="FR132" s="129"/>
      <c r="FS132" s="129"/>
      <c r="FT132" s="129"/>
      <c r="FU132" s="129"/>
      <c r="FV132" s="129"/>
      <c r="FW132" s="129"/>
      <c r="FX132" s="129"/>
      <c r="FY132" s="129"/>
      <c r="FZ132" s="129"/>
      <c r="GA132" s="129"/>
      <c r="GB132" s="129"/>
      <c r="GC132" s="129"/>
      <c r="GD132" s="129"/>
      <c r="GE132" s="129"/>
      <c r="GF132" s="129"/>
      <c r="GG132" s="129"/>
      <c r="GH132" s="129"/>
      <c r="GI132" s="129"/>
      <c r="GJ132" s="129"/>
      <c r="GK132" s="129"/>
      <c r="GL132" s="129"/>
      <c r="GM132" s="129"/>
      <c r="GN132" s="129"/>
      <c r="GO132" s="129"/>
      <c r="GP132" s="129"/>
      <c r="GQ132" s="129"/>
      <c r="GR132" s="129"/>
      <c r="GS132" s="129"/>
      <c r="GT132" s="129"/>
      <c r="GU132" s="129"/>
      <c r="GV132" s="129"/>
      <c r="GW132" s="129"/>
      <c r="GX132" s="129"/>
      <c r="GY132" s="129"/>
      <c r="GZ132" s="129"/>
      <c r="HA132" s="129"/>
      <c r="HB132" s="129"/>
      <c r="HC132" s="129"/>
      <c r="HD132" s="129"/>
      <c r="HE132" s="129"/>
      <c r="HF132" s="129"/>
      <c r="HG132" s="129"/>
      <c r="HH132" s="129"/>
      <c r="HI132" s="129"/>
      <c r="HJ132" s="129"/>
      <c r="HK132" s="129"/>
      <c r="HL132" s="129"/>
      <c r="HM132" s="129"/>
      <c r="HN132" s="129"/>
      <c r="HO132" s="129"/>
      <c r="HP132" s="129"/>
      <c r="HQ132" s="129"/>
      <c r="HR132" s="129"/>
      <c r="HS132" s="129"/>
      <c r="HT132" s="129"/>
      <c r="HU132" s="129"/>
      <c r="HV132" s="129"/>
      <c r="HW132" s="129"/>
      <c r="HX132" s="129"/>
      <c r="HY132" s="129"/>
      <c r="HZ132" s="129"/>
      <c r="IA132" s="129"/>
      <c r="IB132" s="129"/>
      <c r="IC132" s="129"/>
      <c r="ID132" s="129"/>
      <c r="IE132" s="129"/>
      <c r="IF132" s="129"/>
      <c r="IG132" s="129"/>
      <c r="IH132" s="129"/>
      <c r="II132" s="129"/>
      <c r="IJ132" s="129"/>
      <c r="IK132" s="129"/>
      <c r="IL132" s="129"/>
      <c r="IM132" s="129"/>
      <c r="IN132" s="129"/>
      <c r="IO132" s="129"/>
      <c r="IP132" s="129"/>
      <c r="IQ132" s="129"/>
      <c r="IR132" s="129"/>
      <c r="IS132" s="129"/>
      <c r="IT132" s="129"/>
      <c r="IU132" s="129"/>
      <c r="IV132" s="129"/>
    </row>
    <row r="133" spans="1:256" ht="12.75">
      <c r="A133" s="5" t="s">
        <v>125</v>
      </c>
      <c r="B133" s="5">
        <f aca="true" t="shared" si="105" ref="B133:Z133">B131+B132</f>
        <v>16.5741915203529</v>
      </c>
      <c r="C133" s="5">
        <f t="shared" si="105"/>
        <v>15.518018446149826</v>
      </c>
      <c r="D133" s="5">
        <f t="shared" si="105"/>
        <v>13.77567510524936</v>
      </c>
      <c r="E133" s="5">
        <f t="shared" si="105"/>
        <v>11.257526041681926</v>
      </c>
      <c r="F133" s="5">
        <f t="shared" si="105"/>
        <v>7.859113940080037</v>
      </c>
      <c r="G133" s="5">
        <f t="shared" si="105"/>
        <v>3.4840905895101058</v>
      </c>
      <c r="H133" s="5">
        <f t="shared" si="105"/>
        <v>-1.9091885035882656</v>
      </c>
      <c r="I133" s="5">
        <f t="shared" si="105"/>
        <v>-8.237627692754135</v>
      </c>
      <c r="J133" s="5">
        <f t="shared" si="105"/>
        <v>-15.221160084681099</v>
      </c>
      <c r="K133" s="5">
        <f t="shared" si="105"/>
        <v>-22.29952049428303</v>
      </c>
      <c r="L133" s="5">
        <f t="shared" si="105"/>
        <v>-28.39006748741987</v>
      </c>
      <c r="M133" s="5">
        <f t="shared" si="105"/>
        <v>-31.613460149251825</v>
      </c>
      <c r="N133" s="5">
        <f t="shared" si="105"/>
        <v>-30.1252818525342</v>
      </c>
      <c r="O133" s="5">
        <f t="shared" si="105"/>
        <v>-23.9962402164875</v>
      </c>
      <c r="P133" s="5">
        <f t="shared" si="105"/>
        <v>-15.33491948387313</v>
      </c>
      <c r="Q133" s="5">
        <f t="shared" si="105"/>
        <v>-6.416385552313564</v>
      </c>
      <c r="R133" s="5">
        <f t="shared" si="105"/>
        <v>1.5211021880361697</v>
      </c>
      <c r="S133" s="5">
        <f t="shared" si="105"/>
        <v>8.152984659241039</v>
      </c>
      <c r="T133" s="5">
        <f t="shared" si="105"/>
        <v>13.567037275113798</v>
      </c>
      <c r="U133" s="5">
        <f t="shared" si="105"/>
        <v>17.935082891518768</v>
      </c>
      <c r="V133" s="5">
        <f t="shared" si="105"/>
        <v>21.384057721924552</v>
      </c>
      <c r="W133" s="5">
        <f t="shared" si="105"/>
        <v>23.968135200759455</v>
      </c>
      <c r="X133" s="5">
        <f t="shared" si="105"/>
        <v>25.67550421624209</v>
      </c>
      <c r="Y133" s="5">
        <f t="shared" si="105"/>
        <v>26.442000798204557</v>
      </c>
      <c r="Z133" s="5">
        <f t="shared" si="105"/>
        <v>26.163810065435943</v>
      </c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27:256" ht="12.75"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6" ht="13.5" thickBot="1">
      <c r="A135" s="6" t="s">
        <v>151</v>
      </c>
      <c r="B135" s="6">
        <f aca="true" t="shared" si="106" ref="B135:Z135">(B137-B77)^2+(B138-B78)^2-(($K$7-$F$8)^2+($L$7-$G$8)^2)</f>
        <v>0</v>
      </c>
      <c r="C135" s="6">
        <f t="shared" si="106"/>
        <v>0</v>
      </c>
      <c r="D135" s="6">
        <f t="shared" si="106"/>
        <v>0</v>
      </c>
      <c r="E135" s="6">
        <f t="shared" si="106"/>
        <v>0</v>
      </c>
      <c r="F135" s="6">
        <f t="shared" si="106"/>
        <v>0</v>
      </c>
      <c r="G135" s="6">
        <f t="shared" si="106"/>
        <v>0</v>
      </c>
      <c r="H135" s="6">
        <f t="shared" si="106"/>
        <v>0</v>
      </c>
      <c r="I135" s="6">
        <f t="shared" si="106"/>
        <v>0</v>
      </c>
      <c r="J135" s="6">
        <f t="shared" si="106"/>
        <v>0</v>
      </c>
      <c r="K135" s="6">
        <f t="shared" si="106"/>
        <v>0</v>
      </c>
      <c r="L135" s="6">
        <f t="shared" si="106"/>
        <v>0</v>
      </c>
      <c r="M135" s="6">
        <f t="shared" si="106"/>
        <v>0</v>
      </c>
      <c r="N135" s="6">
        <f t="shared" si="106"/>
        <v>0</v>
      </c>
      <c r="O135" s="6">
        <f t="shared" si="106"/>
        <v>0</v>
      </c>
      <c r="P135" s="6">
        <f t="shared" si="106"/>
        <v>0</v>
      </c>
      <c r="Q135" s="6">
        <f t="shared" si="106"/>
        <v>0</v>
      </c>
      <c r="R135" s="6">
        <f t="shared" si="106"/>
        <v>0</v>
      </c>
      <c r="S135" s="6">
        <f t="shared" si="106"/>
        <v>0</v>
      </c>
      <c r="T135" s="6">
        <f t="shared" si="106"/>
        <v>0</v>
      </c>
      <c r="U135" s="6">
        <f t="shared" si="106"/>
        <v>0</v>
      </c>
      <c r="V135" s="6">
        <f t="shared" si="106"/>
        <v>0</v>
      </c>
      <c r="W135" s="6">
        <f t="shared" si="106"/>
        <v>0</v>
      </c>
      <c r="X135" s="6">
        <f t="shared" si="106"/>
        <v>0</v>
      </c>
      <c r="Y135" s="6">
        <f t="shared" si="106"/>
        <v>0</v>
      </c>
      <c r="Z135" s="6">
        <f t="shared" si="106"/>
        <v>0</v>
      </c>
    </row>
    <row r="136" spans="1:26" ht="18.75" thickBot="1">
      <c r="A136" s="135" t="s">
        <v>87</v>
      </c>
      <c r="B136" s="126" t="s">
        <v>43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56" ht="12.75">
      <c r="A137" s="111" t="s">
        <v>129</v>
      </c>
      <c r="B137" s="98">
        <f aca="true" t="shared" si="107" ref="B137:Z137">B77+($K$7-$F$8)*COS(B41-$B$41)-($L$7-$G$8)*SIN(B41-$B$41)</f>
        <v>1.4975279934078218</v>
      </c>
      <c r="C137" s="98">
        <f t="shared" si="107"/>
        <v>1.6295182869379563</v>
      </c>
      <c r="D137" s="98">
        <f t="shared" si="107"/>
        <v>1.7499391312260026</v>
      </c>
      <c r="E137" s="98">
        <f t="shared" si="107"/>
        <v>1.8547367944467714</v>
      </c>
      <c r="F137" s="98">
        <f t="shared" si="107"/>
        <v>1.937649454204442</v>
      </c>
      <c r="G137" s="98">
        <f t="shared" si="107"/>
        <v>1.9891188469627572</v>
      </c>
      <c r="H137" s="98">
        <f t="shared" si="107"/>
        <v>1.9970852755851365</v>
      </c>
      <c r="I137" s="98">
        <f t="shared" si="107"/>
        <v>1.9512872611333172</v>
      </c>
      <c r="J137" s="98">
        <f t="shared" si="107"/>
        <v>1.8480715246821575</v>
      </c>
      <c r="K137" s="98">
        <f t="shared" si="107"/>
        <v>1.6905378398493704</v>
      </c>
      <c r="L137" s="98">
        <f t="shared" si="107"/>
        <v>1.4870847663332234</v>
      </c>
      <c r="M137" s="98">
        <f t="shared" si="107"/>
        <v>1.2540023789911807</v>
      </c>
      <c r="N137" s="98">
        <f t="shared" si="107"/>
        <v>1.0182322682469749</v>
      </c>
      <c r="O137" s="98">
        <f t="shared" si="107"/>
        <v>0.8120427243356401</v>
      </c>
      <c r="P137" s="98">
        <f t="shared" si="107"/>
        <v>0.6612722425948658</v>
      </c>
      <c r="Q137" s="98">
        <f t="shared" si="107"/>
        <v>0.5776049110053332</v>
      </c>
      <c r="R137" s="98">
        <f t="shared" si="107"/>
        <v>0.5594220559068241</v>
      </c>
      <c r="S137" s="98">
        <f t="shared" si="107"/>
        <v>0.5971195998829173</v>
      </c>
      <c r="T137" s="98">
        <f t="shared" si="107"/>
        <v>0.6781274714694472</v>
      </c>
      <c r="U137" s="98">
        <f t="shared" si="107"/>
        <v>0.7899886274136203</v>
      </c>
      <c r="V137" s="98">
        <f t="shared" si="107"/>
        <v>0.921787775961985</v>
      </c>
      <c r="W137" s="98">
        <f t="shared" si="107"/>
        <v>1.0646033486188102</v>
      </c>
      <c r="X137" s="98">
        <f t="shared" si="107"/>
        <v>1.211469565841612</v>
      </c>
      <c r="Y137" s="98">
        <f t="shared" si="107"/>
        <v>1.3571072466695269</v>
      </c>
      <c r="Z137" s="98">
        <f t="shared" si="107"/>
        <v>1.4975279934078216</v>
      </c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/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8"/>
      <c r="DB137" s="98"/>
      <c r="DC137" s="98"/>
      <c r="DD137" s="98"/>
      <c r="DE137" s="98"/>
      <c r="DF137" s="98"/>
      <c r="DG137" s="98"/>
      <c r="DH137" s="98"/>
      <c r="DI137" s="98"/>
      <c r="DJ137" s="98"/>
      <c r="DK137" s="98"/>
      <c r="DL137" s="98"/>
      <c r="DM137" s="98"/>
      <c r="DN137" s="98"/>
      <c r="DO137" s="98"/>
      <c r="DP137" s="98"/>
      <c r="DQ137" s="98"/>
      <c r="DR137" s="98"/>
      <c r="DS137" s="98"/>
      <c r="DT137" s="98"/>
      <c r="DU137" s="98"/>
      <c r="DV137" s="98"/>
      <c r="DW137" s="98"/>
      <c r="DX137" s="98"/>
      <c r="DY137" s="98"/>
      <c r="DZ137" s="98"/>
      <c r="EA137" s="98"/>
      <c r="EB137" s="98"/>
      <c r="EC137" s="98"/>
      <c r="ED137" s="98"/>
      <c r="EE137" s="98"/>
      <c r="EF137" s="98"/>
      <c r="EG137" s="98"/>
      <c r="EH137" s="98"/>
      <c r="EI137" s="98"/>
      <c r="EJ137" s="98"/>
      <c r="EK137" s="98"/>
      <c r="EL137" s="98"/>
      <c r="EM137" s="98"/>
      <c r="EN137" s="98"/>
      <c r="EO137" s="98"/>
      <c r="EP137" s="98"/>
      <c r="EQ137" s="98"/>
      <c r="ER137" s="98"/>
      <c r="ES137" s="98"/>
      <c r="ET137" s="98"/>
      <c r="EU137" s="98"/>
      <c r="EV137" s="98"/>
      <c r="EW137" s="98"/>
      <c r="EX137" s="98"/>
      <c r="EY137" s="98"/>
      <c r="EZ137" s="98"/>
      <c r="FA137" s="98"/>
      <c r="FB137" s="98"/>
      <c r="FC137" s="98"/>
      <c r="FD137" s="98"/>
      <c r="FE137" s="98"/>
      <c r="FF137" s="98"/>
      <c r="FG137" s="98"/>
      <c r="FH137" s="98"/>
      <c r="FI137" s="98"/>
      <c r="FJ137" s="98"/>
      <c r="FK137" s="98"/>
      <c r="FL137" s="98"/>
      <c r="FM137" s="98"/>
      <c r="FN137" s="98"/>
      <c r="FO137" s="98"/>
      <c r="FP137" s="98"/>
      <c r="FQ137" s="98"/>
      <c r="FR137" s="98"/>
      <c r="FS137" s="98"/>
      <c r="FT137" s="98"/>
      <c r="FU137" s="98"/>
      <c r="FV137" s="98"/>
      <c r="FW137" s="98"/>
      <c r="FX137" s="98"/>
      <c r="FY137" s="98"/>
      <c r="FZ137" s="98"/>
      <c r="GA137" s="98"/>
      <c r="GB137" s="98"/>
      <c r="GC137" s="98"/>
      <c r="GD137" s="98"/>
      <c r="GE137" s="98"/>
      <c r="GF137" s="98"/>
      <c r="GG137" s="98"/>
      <c r="GH137" s="98"/>
      <c r="GI137" s="98"/>
      <c r="GJ137" s="98"/>
      <c r="GK137" s="98"/>
      <c r="GL137" s="98"/>
      <c r="GM137" s="98"/>
      <c r="GN137" s="98"/>
      <c r="GO137" s="98"/>
      <c r="GP137" s="98"/>
      <c r="GQ137" s="98"/>
      <c r="GR137" s="98"/>
      <c r="GS137" s="98"/>
      <c r="GT137" s="98"/>
      <c r="GU137" s="98"/>
      <c r="GV137" s="98"/>
      <c r="GW137" s="98"/>
      <c r="GX137" s="98"/>
      <c r="GY137" s="98"/>
      <c r="GZ137" s="98"/>
      <c r="HA137" s="98"/>
      <c r="HB137" s="98"/>
      <c r="HC137" s="98"/>
      <c r="HD137" s="98"/>
      <c r="HE137" s="98"/>
      <c r="HF137" s="98"/>
      <c r="HG137" s="98"/>
      <c r="HH137" s="98"/>
      <c r="HI137" s="98"/>
      <c r="HJ137" s="98"/>
      <c r="HK137" s="98"/>
      <c r="HL137" s="98"/>
      <c r="HM137" s="98"/>
      <c r="HN137" s="98"/>
      <c r="HO137" s="98"/>
      <c r="HP137" s="98"/>
      <c r="HQ137" s="98"/>
      <c r="HR137" s="98"/>
      <c r="HS137" s="98"/>
      <c r="HT137" s="98"/>
      <c r="HU137" s="98"/>
      <c r="HV137" s="98"/>
      <c r="HW137" s="98"/>
      <c r="HX137" s="98"/>
      <c r="HY137" s="98"/>
      <c r="HZ137" s="98"/>
      <c r="IA137" s="98"/>
      <c r="IB137" s="98"/>
      <c r="IC137" s="98"/>
      <c r="ID137" s="98"/>
      <c r="IE137" s="98"/>
      <c r="IF137" s="98"/>
      <c r="IG137" s="98"/>
      <c r="IH137" s="98"/>
      <c r="II137" s="98"/>
      <c r="IJ137" s="98"/>
      <c r="IK137" s="98"/>
      <c r="IL137" s="98"/>
      <c r="IM137" s="98"/>
      <c r="IN137" s="98"/>
      <c r="IO137" s="98"/>
      <c r="IP137" s="98"/>
      <c r="IQ137" s="98"/>
      <c r="IR137" s="98"/>
      <c r="IS137" s="98"/>
      <c r="IT137" s="98"/>
      <c r="IU137" s="98"/>
      <c r="IV137" s="98"/>
    </row>
    <row r="138" spans="1:256" ht="12.75">
      <c r="A138" s="112" t="s">
        <v>130</v>
      </c>
      <c r="B138" s="41">
        <f aca="true" t="shared" si="108" ref="B138:Z138">B78+($K$7-$F$8)*SIN(B41-$B$41)+($L$7-$G$8)*COS(B41-$B$41)</f>
        <v>-0.992816311113994</v>
      </c>
      <c r="C138" s="41">
        <f t="shared" si="108"/>
        <v>-0.7403254797305123</v>
      </c>
      <c r="D138" s="41">
        <f t="shared" si="108"/>
        <v>-0.5028073566110549</v>
      </c>
      <c r="E138" s="41">
        <f t="shared" si="108"/>
        <v>-0.29244351361952814</v>
      </c>
      <c r="F138" s="41">
        <f t="shared" si="108"/>
        <v>-0.1252176753019274</v>
      </c>
      <c r="G138" s="41">
        <f t="shared" si="108"/>
        <v>-0.021781326536984613</v>
      </c>
      <c r="H138" s="41">
        <f t="shared" si="108"/>
        <v>-0.005830851024324346</v>
      </c>
      <c r="I138" s="41">
        <f t="shared" si="108"/>
        <v>-0.09775797068248526</v>
      </c>
      <c r="J138" s="41">
        <f t="shared" si="108"/>
        <v>-0.3058795966039052</v>
      </c>
      <c r="K138" s="41">
        <f t="shared" si="108"/>
        <v>-0.6206941247317412</v>
      </c>
      <c r="L138" s="41">
        <f t="shared" si="108"/>
        <v>-1.01238679622007</v>
      </c>
      <c r="M138" s="41">
        <f t="shared" si="108"/>
        <v>-1.432254016808828</v>
      </c>
      <c r="N138" s="41">
        <f t="shared" si="108"/>
        <v>-1.8236613129381904</v>
      </c>
      <c r="O138" s="41">
        <f t="shared" si="108"/>
        <v>-2.1402134144003298</v>
      </c>
      <c r="P138" s="41">
        <f t="shared" si="108"/>
        <v>-2.3579169521094254</v>
      </c>
      <c r="Q138" s="41">
        <f t="shared" si="108"/>
        <v>-2.474122175377838</v>
      </c>
      <c r="R138" s="41">
        <f t="shared" si="108"/>
        <v>-2.498963161644993</v>
      </c>
      <c r="S138" s="41">
        <f t="shared" si="108"/>
        <v>-2.4472997066654214</v>
      </c>
      <c r="T138" s="41">
        <f t="shared" si="108"/>
        <v>-2.334119630528663</v>
      </c>
      <c r="U138" s="41">
        <f t="shared" si="108"/>
        <v>-2.172753268260028</v>
      </c>
      <c r="V138" s="41">
        <f t="shared" si="108"/>
        <v>-1.9745666119381637</v>
      </c>
      <c r="W138" s="41">
        <f t="shared" si="108"/>
        <v>-1.7492520626625487</v>
      </c>
      <c r="X138" s="41">
        <f t="shared" si="108"/>
        <v>-1.5053100459680173</v>
      </c>
      <c r="Y138" s="41">
        <f t="shared" si="108"/>
        <v>-1.2505815261101683</v>
      </c>
      <c r="Z138" s="41">
        <f t="shared" si="108"/>
        <v>-0.9928163111139943</v>
      </c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O138" s="41"/>
      <c r="FP138" s="41"/>
      <c r="FQ138" s="41"/>
      <c r="FR138" s="41"/>
      <c r="FS138" s="41"/>
      <c r="FT138" s="41"/>
      <c r="FU138" s="41"/>
      <c r="FV138" s="41"/>
      <c r="FW138" s="41"/>
      <c r="FX138" s="41"/>
      <c r="FY138" s="41"/>
      <c r="FZ138" s="41"/>
      <c r="GA138" s="41"/>
      <c r="GB138" s="41"/>
      <c r="GC138" s="41"/>
      <c r="GD138" s="41"/>
      <c r="GE138" s="41"/>
      <c r="GF138" s="41"/>
      <c r="GG138" s="41"/>
      <c r="GH138" s="41"/>
      <c r="GI138" s="41"/>
      <c r="GJ138" s="41"/>
      <c r="GK138" s="41"/>
      <c r="GL138" s="41"/>
      <c r="GM138" s="41"/>
      <c r="GN138" s="41"/>
      <c r="GO138" s="41"/>
      <c r="GP138" s="41"/>
      <c r="GQ138" s="41"/>
      <c r="GR138" s="41"/>
      <c r="GS138" s="41"/>
      <c r="GT138" s="41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  <c r="HK138" s="41"/>
      <c r="HL138" s="41"/>
      <c r="HM138" s="41"/>
      <c r="HN138" s="41"/>
      <c r="HO138" s="41"/>
      <c r="HP138" s="41"/>
      <c r="HQ138" s="41"/>
      <c r="HR138" s="41"/>
      <c r="HS138" s="41"/>
      <c r="HT138" s="41"/>
      <c r="HU138" s="41"/>
      <c r="HV138" s="41"/>
      <c r="HW138" s="41"/>
      <c r="HX138" s="41"/>
      <c r="HY138" s="41"/>
      <c r="HZ138" s="41"/>
      <c r="IA138" s="41"/>
      <c r="IB138" s="41"/>
      <c r="IC138" s="41"/>
      <c r="ID138" s="41"/>
      <c r="IE138" s="41"/>
      <c r="IF138" s="41"/>
      <c r="IG138" s="41"/>
      <c r="IH138" s="41"/>
      <c r="II138" s="41"/>
      <c r="IJ138" s="41"/>
      <c r="IK138" s="41"/>
      <c r="IL138" s="41"/>
      <c r="IM138" s="41"/>
      <c r="IN138" s="41"/>
      <c r="IO138" s="41"/>
      <c r="IP138" s="41"/>
      <c r="IQ138" s="41"/>
      <c r="IR138" s="41"/>
      <c r="IS138" s="41"/>
      <c r="IT138" s="41"/>
      <c r="IU138" s="41"/>
      <c r="IV138" s="41"/>
    </row>
    <row r="139" spans="1:256" ht="12.75">
      <c r="A139" s="112" t="s">
        <v>24</v>
      </c>
      <c r="B139" s="41">
        <f aca="true" t="shared" si="109" ref="B139:Z139">B79-B42*(B138-B78)</f>
        <v>0.5221842433032536</v>
      </c>
      <c r="C139" s="41">
        <f t="shared" si="109"/>
        <v>0.4842112338455262</v>
      </c>
      <c r="D139" s="41">
        <f t="shared" si="109"/>
        <v>0.43437532844682847</v>
      </c>
      <c r="E139" s="41">
        <f t="shared" si="109"/>
        <v>0.3663070717809018</v>
      </c>
      <c r="F139" s="41">
        <f t="shared" si="109"/>
        <v>0.2679819802811955</v>
      </c>
      <c r="G139" s="41">
        <f t="shared" si="109"/>
        <v>0.12454229928751959</v>
      </c>
      <c r="H139" s="41">
        <f t="shared" si="109"/>
        <v>-0.0700628868838312</v>
      </c>
      <c r="I139" s="41">
        <f t="shared" si="109"/>
        <v>-0.3001806591342836</v>
      </c>
      <c r="J139" s="41">
        <f t="shared" si="109"/>
        <v>-0.5377124305516827</v>
      </c>
      <c r="K139" s="41">
        <f t="shared" si="109"/>
        <v>-0.7606371221705801</v>
      </c>
      <c r="L139" s="41">
        <f t="shared" si="109"/>
        <v>-0.9438931698309321</v>
      </c>
      <c r="M139" s="41">
        <f t="shared" si="109"/>
        <v>-1.0417456920814732</v>
      </c>
      <c r="N139" s="41">
        <f t="shared" si="109"/>
        <v>-1.0054648470270764</v>
      </c>
      <c r="O139" s="41">
        <f t="shared" si="109"/>
        <v>-0.8268020668608278</v>
      </c>
      <c r="P139" s="41">
        <f t="shared" si="109"/>
        <v>-0.5496770905077452</v>
      </c>
      <c r="Q139" s="41">
        <f t="shared" si="109"/>
        <v>-0.2379856534538387</v>
      </c>
      <c r="R139" s="41">
        <f t="shared" si="109"/>
        <v>0.05756061989071214</v>
      </c>
      <c r="S139" s="41">
        <f t="shared" si="109"/>
        <v>0.30939399118228006</v>
      </c>
      <c r="T139" s="41">
        <f t="shared" si="109"/>
        <v>0.5080441045711392</v>
      </c>
      <c r="U139" s="41">
        <f t="shared" si="109"/>
        <v>0.6543924091065232</v>
      </c>
      <c r="V139" s="41">
        <f t="shared" si="109"/>
        <v>0.754097267869079</v>
      </c>
      <c r="W139" s="41">
        <f t="shared" si="109"/>
        <v>0.8144252262441696</v>
      </c>
      <c r="X139" s="41">
        <f t="shared" si="109"/>
        <v>0.8425768273876615</v>
      </c>
      <c r="Y139" s="41">
        <f t="shared" si="109"/>
        <v>0.844704616979489</v>
      </c>
      <c r="Z139" s="41">
        <f t="shared" si="109"/>
        <v>0.8250608439989968</v>
      </c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  <c r="FF139" s="41"/>
      <c r="FG139" s="41"/>
      <c r="FH139" s="41"/>
      <c r="FI139" s="41"/>
      <c r="FJ139" s="41"/>
      <c r="FK139" s="41"/>
      <c r="FL139" s="41"/>
      <c r="FM139" s="41"/>
      <c r="FN139" s="41"/>
      <c r="FO139" s="41"/>
      <c r="FP139" s="41"/>
      <c r="FQ139" s="41"/>
      <c r="FR139" s="41"/>
      <c r="FS139" s="41"/>
      <c r="FT139" s="41"/>
      <c r="FU139" s="41"/>
      <c r="FV139" s="41"/>
      <c r="FW139" s="41"/>
      <c r="FX139" s="41"/>
      <c r="FY139" s="41"/>
      <c r="FZ139" s="41"/>
      <c r="GA139" s="41"/>
      <c r="GB139" s="41"/>
      <c r="GC139" s="41"/>
      <c r="GD139" s="41"/>
      <c r="GE139" s="41"/>
      <c r="GF139" s="41"/>
      <c r="GG139" s="41"/>
      <c r="GH139" s="41"/>
      <c r="GI139" s="41"/>
      <c r="GJ139" s="41"/>
      <c r="GK139" s="41"/>
      <c r="GL139" s="41"/>
      <c r="GM139" s="41"/>
      <c r="GN139" s="41"/>
      <c r="GO139" s="41"/>
      <c r="GP139" s="41"/>
      <c r="GQ139" s="41"/>
      <c r="GR139" s="41"/>
      <c r="GS139" s="41"/>
      <c r="GT139" s="41"/>
      <c r="GU139" s="41"/>
      <c r="GV139" s="41"/>
      <c r="GW139" s="41"/>
      <c r="GX139" s="41"/>
      <c r="GY139" s="41"/>
      <c r="GZ139" s="41"/>
      <c r="HA139" s="41"/>
      <c r="HB139" s="41"/>
      <c r="HC139" s="41"/>
      <c r="HD139" s="41"/>
      <c r="HE139" s="41"/>
      <c r="HF139" s="41"/>
      <c r="HG139" s="41"/>
      <c r="HH139" s="41"/>
      <c r="HI139" s="41"/>
      <c r="HJ139" s="41"/>
      <c r="HK139" s="41"/>
      <c r="HL139" s="41"/>
      <c r="HM139" s="41"/>
      <c r="HN139" s="41"/>
      <c r="HO139" s="41"/>
      <c r="HP139" s="41"/>
      <c r="HQ139" s="41"/>
      <c r="HR139" s="41"/>
      <c r="HS139" s="41"/>
      <c r="HT139" s="41"/>
      <c r="HU139" s="41"/>
      <c r="HV139" s="41"/>
      <c r="HW139" s="41"/>
      <c r="HX139" s="41"/>
      <c r="HY139" s="41"/>
      <c r="HZ139" s="41"/>
      <c r="IA139" s="41"/>
      <c r="IB139" s="41"/>
      <c r="IC139" s="41"/>
      <c r="ID139" s="41"/>
      <c r="IE139" s="41"/>
      <c r="IF139" s="41"/>
      <c r="IG139" s="41"/>
      <c r="IH139" s="41"/>
      <c r="II139" s="41"/>
      <c r="IJ139" s="41"/>
      <c r="IK139" s="41"/>
      <c r="IL139" s="41"/>
      <c r="IM139" s="41"/>
      <c r="IN139" s="41"/>
      <c r="IO139" s="41"/>
      <c r="IP139" s="41"/>
      <c r="IQ139" s="41"/>
      <c r="IR139" s="41"/>
      <c r="IS139" s="41"/>
      <c r="IT139" s="41"/>
      <c r="IU139" s="41"/>
      <c r="IV139" s="41"/>
    </row>
    <row r="140" spans="1:256" ht="12.75">
      <c r="A140" s="112" t="s">
        <v>25</v>
      </c>
      <c r="B140" s="41">
        <f aca="true" t="shared" si="110" ref="B140:Z140">B80+B42*(B137-B77)</f>
        <v>0.9801296960518112</v>
      </c>
      <c r="C140" s="41">
        <f t="shared" si="110"/>
        <v>0.9426535715916609</v>
      </c>
      <c r="D140" s="41">
        <f t="shared" si="110"/>
        <v>0.8664471819584931</v>
      </c>
      <c r="E140" s="41">
        <f t="shared" si="110"/>
        <v>0.7385300345163287</v>
      </c>
      <c r="F140" s="41">
        <f t="shared" si="110"/>
        <v>0.5398548842277526</v>
      </c>
      <c r="G140" s="41">
        <f t="shared" si="110"/>
        <v>0.24951187893769883</v>
      </c>
      <c r="H140" s="41">
        <f t="shared" si="110"/>
        <v>-0.14019285450791547</v>
      </c>
      <c r="I140" s="41">
        <f t="shared" si="110"/>
        <v>-0.6040787592223952</v>
      </c>
      <c r="J140" s="41">
        <f t="shared" si="110"/>
        <v>-1.083760306453977</v>
      </c>
      <c r="K140" s="41">
        <f t="shared" si="110"/>
        <v>-1.5011584923429238</v>
      </c>
      <c r="L140" s="41">
        <f t="shared" si="110"/>
        <v>-1.7660124547844278</v>
      </c>
      <c r="M140" s="41">
        <f t="shared" si="110"/>
        <v>-1.802800114868924</v>
      </c>
      <c r="N140" s="41">
        <f t="shared" si="110"/>
        <v>-1.6001733344806555</v>
      </c>
      <c r="O140" s="41">
        <f t="shared" si="110"/>
        <v>-1.2245069525513899</v>
      </c>
      <c r="P140" s="41">
        <f t="shared" si="110"/>
        <v>-0.7739173222267299</v>
      </c>
      <c r="Q140" s="41">
        <f t="shared" si="110"/>
        <v>-0.326079271787584</v>
      </c>
      <c r="R140" s="41">
        <f t="shared" si="110"/>
        <v>0.07840929816627028</v>
      </c>
      <c r="S140" s="41">
        <f t="shared" si="110"/>
        <v>0.4265940795810509</v>
      </c>
      <c r="T140" s="41">
        <f t="shared" si="110"/>
        <v>0.7192867694897683</v>
      </c>
      <c r="U140" s="41">
        <f t="shared" si="110"/>
        <v>0.9619044970009993</v>
      </c>
      <c r="V140" s="41">
        <f t="shared" si="110"/>
        <v>1.1600415017456105</v>
      </c>
      <c r="W140" s="41">
        <f t="shared" si="110"/>
        <v>1.3176661352708297</v>
      </c>
      <c r="X140" s="41">
        <f t="shared" si="110"/>
        <v>1.4363862133836345</v>
      </c>
      <c r="Y140" s="41">
        <f t="shared" si="110"/>
        <v>1.5149615454515097</v>
      </c>
      <c r="Z140" s="41">
        <f t="shared" si="110"/>
        <v>1.5486232007643363</v>
      </c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1"/>
      <c r="FK140" s="41"/>
      <c r="FL140" s="41"/>
      <c r="FM140" s="41"/>
      <c r="FN140" s="41"/>
      <c r="FO140" s="41"/>
      <c r="FP140" s="41"/>
      <c r="FQ140" s="41"/>
      <c r="FR140" s="41"/>
      <c r="FS140" s="41"/>
      <c r="FT140" s="41"/>
      <c r="FU140" s="41"/>
      <c r="FV140" s="41"/>
      <c r="FW140" s="41"/>
      <c r="FX140" s="41"/>
      <c r="FY140" s="41"/>
      <c r="FZ140" s="41"/>
      <c r="GA140" s="41"/>
      <c r="GB140" s="41"/>
      <c r="GC140" s="41"/>
      <c r="GD140" s="41"/>
      <c r="GE140" s="41"/>
      <c r="GF140" s="41"/>
      <c r="GG140" s="41"/>
      <c r="GH140" s="41"/>
      <c r="GI140" s="41"/>
      <c r="GJ140" s="41"/>
      <c r="GK140" s="41"/>
      <c r="GL140" s="41"/>
      <c r="GM140" s="41"/>
      <c r="GN140" s="41"/>
      <c r="GO140" s="41"/>
      <c r="GP140" s="41"/>
      <c r="GQ140" s="41"/>
      <c r="GR140" s="41"/>
      <c r="GS140" s="41"/>
      <c r="GT140" s="41"/>
      <c r="GU140" s="41"/>
      <c r="GV140" s="41"/>
      <c r="GW140" s="41"/>
      <c r="GX140" s="41"/>
      <c r="GY140" s="41"/>
      <c r="GZ140" s="41"/>
      <c r="HA140" s="41"/>
      <c r="HB140" s="41"/>
      <c r="HC140" s="41"/>
      <c r="HD140" s="41"/>
      <c r="HE140" s="41"/>
      <c r="HF140" s="41"/>
      <c r="HG140" s="41"/>
      <c r="HH140" s="41"/>
      <c r="HI140" s="41"/>
      <c r="HJ140" s="41"/>
      <c r="HK140" s="41"/>
      <c r="HL140" s="41"/>
      <c r="HM140" s="41"/>
      <c r="HN140" s="41"/>
      <c r="HO140" s="41"/>
      <c r="HP140" s="41"/>
      <c r="HQ140" s="41"/>
      <c r="HR140" s="41"/>
      <c r="HS140" s="41"/>
      <c r="HT140" s="41"/>
      <c r="HU140" s="41"/>
      <c r="HV140" s="41"/>
      <c r="HW140" s="41"/>
      <c r="HX140" s="41"/>
      <c r="HY140" s="41"/>
      <c r="HZ140" s="41"/>
      <c r="IA140" s="41"/>
      <c r="IB140" s="41"/>
      <c r="IC140" s="41"/>
      <c r="ID140" s="41"/>
      <c r="IE140" s="41"/>
      <c r="IF140" s="41"/>
      <c r="IG140" s="41"/>
      <c r="IH140" s="41"/>
      <c r="II140" s="41"/>
      <c r="IJ140" s="41"/>
      <c r="IK140" s="41"/>
      <c r="IL140" s="41"/>
      <c r="IM140" s="41"/>
      <c r="IN140" s="41"/>
      <c r="IO140" s="41"/>
      <c r="IP140" s="41"/>
      <c r="IQ140" s="41"/>
      <c r="IR140" s="41"/>
      <c r="IS140" s="41"/>
      <c r="IT140" s="41"/>
      <c r="IU140" s="41"/>
      <c r="IV140" s="41"/>
    </row>
    <row r="141" spans="1:256" ht="12.75">
      <c r="A141" s="112" t="s">
        <v>26</v>
      </c>
      <c r="B141" s="130">
        <f aca="true" t="shared" si="111" ref="B141:Z141">B81-B42*(B140-B80)-B49*(B138-B78)</f>
        <v>-0.13714947744360267</v>
      </c>
      <c r="C141" s="130">
        <f t="shared" si="111"/>
        <v>-0.18940509757407292</v>
      </c>
      <c r="D141" s="130">
        <f t="shared" si="111"/>
        <v>-0.25547081430372587</v>
      </c>
      <c r="E141" s="130">
        <f t="shared" si="111"/>
        <v>-0.3528625378992657</v>
      </c>
      <c r="F141" s="130">
        <f t="shared" si="111"/>
        <v>-0.4985313981362355</v>
      </c>
      <c r="G141" s="130">
        <f t="shared" si="111"/>
        <v>-0.6850646732819222</v>
      </c>
      <c r="H141" s="130">
        <f t="shared" si="111"/>
        <v>-0.8486272575300593</v>
      </c>
      <c r="I141" s="130">
        <f t="shared" si="111"/>
        <v>-0.9130121041617248</v>
      </c>
      <c r="J141" s="130">
        <f t="shared" si="111"/>
        <v>-0.8898401918838326</v>
      </c>
      <c r="K141" s="130">
        <f t="shared" si="111"/>
        <v>-0.8142700250232462</v>
      </c>
      <c r="L141" s="130">
        <f t="shared" si="111"/>
        <v>-0.6129286069808867</v>
      </c>
      <c r="M141" s="130">
        <f t="shared" si="111"/>
        <v>-0.1698707855376726</v>
      </c>
      <c r="N141" s="130">
        <f t="shared" si="111"/>
        <v>0.4654750554453426</v>
      </c>
      <c r="O141" s="130">
        <f t="shared" si="111"/>
        <v>1.055733627187679</v>
      </c>
      <c r="P141" s="130">
        <f t="shared" si="111"/>
        <v>1.4006530956413195</v>
      </c>
      <c r="Q141" s="130">
        <f t="shared" si="111"/>
        <v>1.4735777773097496</v>
      </c>
      <c r="R141" s="130">
        <f t="shared" si="111"/>
        <v>1.3575673681732907</v>
      </c>
      <c r="S141" s="130">
        <f t="shared" si="111"/>
        <v>1.1469552521577933</v>
      </c>
      <c r="T141" s="130">
        <f t="shared" si="111"/>
        <v>0.9064769345588959</v>
      </c>
      <c r="U141" s="130">
        <f t="shared" si="111"/>
        <v>0.6709316649221606</v>
      </c>
      <c r="V141" s="130">
        <f t="shared" si="111"/>
        <v>0.4554077664301158</v>
      </c>
      <c r="W141" s="130">
        <f t="shared" si="111"/>
        <v>0.26374097872733265</v>
      </c>
      <c r="X141" s="130">
        <f t="shared" si="111"/>
        <v>0.09333507422883566</v>
      </c>
      <c r="Y141" s="130">
        <f t="shared" si="111"/>
        <v>-0.06290867007570267</v>
      </c>
      <c r="Z141" s="130">
        <f t="shared" si="111"/>
        <v>-0.2170638206126975</v>
      </c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0"/>
      <c r="BO141" s="130"/>
      <c r="BP141" s="130"/>
      <c r="BQ141" s="130"/>
      <c r="BR141" s="130"/>
      <c r="BS141" s="130"/>
      <c r="BT141" s="130"/>
      <c r="BU141" s="130"/>
      <c r="BV141" s="130"/>
      <c r="BW141" s="130"/>
      <c r="BX141" s="130"/>
      <c r="BY141" s="130"/>
      <c r="BZ141" s="130"/>
      <c r="CA141" s="130"/>
      <c r="CB141" s="130"/>
      <c r="CC141" s="130"/>
      <c r="CD141" s="130"/>
      <c r="CE141" s="130"/>
      <c r="CF141" s="130"/>
      <c r="CG141" s="130"/>
      <c r="CH141" s="130"/>
      <c r="CI141" s="130"/>
      <c r="CJ141" s="130"/>
      <c r="CK141" s="130"/>
      <c r="CL141" s="130"/>
      <c r="CM141" s="130"/>
      <c r="CN141" s="130"/>
      <c r="CO141" s="130"/>
      <c r="CP141" s="130"/>
      <c r="CQ141" s="130"/>
      <c r="CR141" s="130"/>
      <c r="CS141" s="130"/>
      <c r="CT141" s="130"/>
      <c r="CU141" s="130"/>
      <c r="CV141" s="130"/>
      <c r="CW141" s="130"/>
      <c r="CX141" s="130"/>
      <c r="CY141" s="130"/>
      <c r="CZ141" s="130"/>
      <c r="DA141" s="130"/>
      <c r="DB141" s="130"/>
      <c r="DC141" s="130"/>
      <c r="DD141" s="130"/>
      <c r="DE141" s="130"/>
      <c r="DF141" s="130"/>
      <c r="DG141" s="130"/>
      <c r="DH141" s="130"/>
      <c r="DI141" s="130"/>
      <c r="DJ141" s="130"/>
      <c r="DK141" s="130"/>
      <c r="DL141" s="130"/>
      <c r="DM141" s="130"/>
      <c r="DN141" s="130"/>
      <c r="DO141" s="130"/>
      <c r="DP141" s="130"/>
      <c r="DQ141" s="130"/>
      <c r="DR141" s="130"/>
      <c r="DS141" s="130"/>
      <c r="DT141" s="130"/>
      <c r="DU141" s="130"/>
      <c r="DV141" s="130"/>
      <c r="DW141" s="130"/>
      <c r="DX141" s="130"/>
      <c r="DY141" s="130"/>
      <c r="DZ141" s="130"/>
      <c r="EA141" s="130"/>
      <c r="EB141" s="130"/>
      <c r="EC141" s="130"/>
      <c r="ED141" s="130"/>
      <c r="EE141" s="130"/>
      <c r="EF141" s="130"/>
      <c r="EG141" s="130"/>
      <c r="EH141" s="130"/>
      <c r="EI141" s="130"/>
      <c r="EJ141" s="130"/>
      <c r="EK141" s="130"/>
      <c r="EL141" s="130"/>
      <c r="EM141" s="130"/>
      <c r="EN141" s="130"/>
      <c r="EO141" s="130"/>
      <c r="EP141" s="130"/>
      <c r="EQ141" s="130"/>
      <c r="ER141" s="130"/>
      <c r="ES141" s="130"/>
      <c r="ET141" s="130"/>
      <c r="EU141" s="130"/>
      <c r="EV141" s="130"/>
      <c r="EW141" s="130"/>
      <c r="EX141" s="130"/>
      <c r="EY141" s="130"/>
      <c r="EZ141" s="130"/>
      <c r="FA141" s="130"/>
      <c r="FB141" s="130"/>
      <c r="FC141" s="130"/>
      <c r="FD141" s="130"/>
      <c r="FE141" s="130"/>
      <c r="FF141" s="130"/>
      <c r="FG141" s="130"/>
      <c r="FH141" s="130"/>
      <c r="FI141" s="130"/>
      <c r="FJ141" s="130"/>
      <c r="FK141" s="130"/>
      <c r="FL141" s="130"/>
      <c r="FM141" s="130"/>
      <c r="FN141" s="130"/>
      <c r="FO141" s="130"/>
      <c r="FP141" s="130"/>
      <c r="FQ141" s="130"/>
      <c r="FR141" s="130"/>
      <c r="FS141" s="130"/>
      <c r="FT141" s="130"/>
      <c r="FU141" s="130"/>
      <c r="FV141" s="130"/>
      <c r="FW141" s="130"/>
      <c r="FX141" s="130"/>
      <c r="FY141" s="130"/>
      <c r="FZ141" s="130"/>
      <c r="GA141" s="130"/>
      <c r="GB141" s="130"/>
      <c r="GC141" s="130"/>
      <c r="GD141" s="130"/>
      <c r="GE141" s="130"/>
      <c r="GF141" s="130"/>
      <c r="GG141" s="130"/>
      <c r="GH141" s="130"/>
      <c r="GI141" s="130"/>
      <c r="GJ141" s="130"/>
      <c r="GK141" s="130"/>
      <c r="GL141" s="130"/>
      <c r="GM141" s="130"/>
      <c r="GN141" s="130"/>
      <c r="GO141" s="130"/>
      <c r="GP141" s="130"/>
      <c r="GQ141" s="130"/>
      <c r="GR141" s="130"/>
      <c r="GS141" s="130"/>
      <c r="GT141" s="130"/>
      <c r="GU141" s="130"/>
      <c r="GV141" s="130"/>
      <c r="GW141" s="130"/>
      <c r="GX141" s="130"/>
      <c r="GY141" s="130"/>
      <c r="GZ141" s="130"/>
      <c r="HA141" s="130"/>
      <c r="HB141" s="130"/>
      <c r="HC141" s="130"/>
      <c r="HD141" s="130"/>
      <c r="HE141" s="130"/>
      <c r="HF141" s="130"/>
      <c r="HG141" s="130"/>
      <c r="HH141" s="130"/>
      <c r="HI141" s="130"/>
      <c r="HJ141" s="130"/>
      <c r="HK141" s="130"/>
      <c r="HL141" s="130"/>
      <c r="HM141" s="130"/>
      <c r="HN141" s="130"/>
      <c r="HO141" s="130"/>
      <c r="HP141" s="130"/>
      <c r="HQ141" s="130"/>
      <c r="HR141" s="130"/>
      <c r="HS141" s="130"/>
      <c r="HT141" s="130"/>
      <c r="HU141" s="130"/>
      <c r="HV141" s="130"/>
      <c r="HW141" s="130"/>
      <c r="HX141" s="130"/>
      <c r="HY141" s="130"/>
      <c r="HZ141" s="130"/>
      <c r="IA141" s="130"/>
      <c r="IB141" s="130"/>
      <c r="IC141" s="130"/>
      <c r="ID141" s="130"/>
      <c r="IE141" s="130"/>
      <c r="IF141" s="130"/>
      <c r="IG141" s="130"/>
      <c r="IH141" s="130"/>
      <c r="II141" s="130"/>
      <c r="IJ141" s="130"/>
      <c r="IK141" s="130"/>
      <c r="IL141" s="130"/>
      <c r="IM141" s="130"/>
      <c r="IN141" s="130"/>
      <c r="IO141" s="130"/>
      <c r="IP141" s="130"/>
      <c r="IQ141" s="130"/>
      <c r="IR141" s="130"/>
      <c r="IS141" s="130"/>
      <c r="IT141" s="130"/>
      <c r="IU141" s="130"/>
      <c r="IV141" s="130"/>
    </row>
    <row r="142" spans="1:256" ht="12.75">
      <c r="A142" s="112" t="s">
        <v>27</v>
      </c>
      <c r="B142" s="41">
        <f aca="true" t="shared" si="112" ref="B142:Z142">B82+B42*(B139-B79)+B49*(B137-B77)</f>
        <v>-0.06911303150343659</v>
      </c>
      <c r="C142" s="41">
        <f t="shared" si="112"/>
        <v>-0.19717331534394666</v>
      </c>
      <c r="D142" s="41">
        <f t="shared" si="112"/>
        <v>-0.36752748613872654</v>
      </c>
      <c r="E142" s="41">
        <f t="shared" si="112"/>
        <v>-0.6051154662140934</v>
      </c>
      <c r="F142" s="41">
        <f t="shared" si="112"/>
        <v>-0.931693270345525</v>
      </c>
      <c r="G142" s="41">
        <f t="shared" si="112"/>
        <v>-1.3351262033794051</v>
      </c>
      <c r="H142" s="41">
        <f t="shared" si="112"/>
        <v>-1.723825179465564</v>
      </c>
      <c r="I142" s="41">
        <f t="shared" si="112"/>
        <v>-1.9513548228783355</v>
      </c>
      <c r="J142" s="41">
        <f t="shared" si="112"/>
        <v>-1.9080270550350331</v>
      </c>
      <c r="K142" s="41">
        <f t="shared" si="112"/>
        <v>-1.5068415334264245</v>
      </c>
      <c r="L142" s="41">
        <f t="shared" si="112"/>
        <v>-0.6942616397440425</v>
      </c>
      <c r="M142" s="41">
        <f t="shared" si="112"/>
        <v>0.3860723454089364</v>
      </c>
      <c r="N142" s="41">
        <f t="shared" si="112"/>
        <v>1.3756494958973235</v>
      </c>
      <c r="O142" s="41">
        <f t="shared" si="112"/>
        <v>1.977760130820276</v>
      </c>
      <c r="P142" s="41">
        <f t="shared" si="112"/>
        <v>2.1600654582623338</v>
      </c>
      <c r="Q142" s="41">
        <f t="shared" si="112"/>
        <v>2.065127496785918</v>
      </c>
      <c r="R142" s="41">
        <f t="shared" si="112"/>
        <v>1.845499464516607</v>
      </c>
      <c r="S142" s="41">
        <f t="shared" si="112"/>
        <v>1.5950247906579644</v>
      </c>
      <c r="T142" s="41">
        <f t="shared" si="112"/>
        <v>1.3549814796382629</v>
      </c>
      <c r="U142" s="41">
        <f t="shared" si="112"/>
        <v>1.1368937957926257</v>
      </c>
      <c r="V142" s="41">
        <f t="shared" si="112"/>
        <v>0.9382108753038414</v>
      </c>
      <c r="W142" s="41">
        <f t="shared" si="112"/>
        <v>0.749345950158589</v>
      </c>
      <c r="X142" s="41">
        <f t="shared" si="112"/>
        <v>0.5555870609459033</v>
      </c>
      <c r="Y142" s="41">
        <f t="shared" si="112"/>
        <v>0.3363578387375918</v>
      </c>
      <c r="Z142" s="41">
        <f t="shared" si="112"/>
        <v>0.06269328172293859</v>
      </c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41"/>
      <c r="GA142" s="41"/>
      <c r="GB142" s="41"/>
      <c r="GC142" s="41"/>
      <c r="GD142" s="41"/>
      <c r="GE142" s="41"/>
      <c r="GF142" s="41"/>
      <c r="GG142" s="41"/>
      <c r="GH142" s="41"/>
      <c r="GI142" s="41"/>
      <c r="GJ142" s="41"/>
      <c r="GK142" s="41"/>
      <c r="GL142" s="41"/>
      <c r="GM142" s="41"/>
      <c r="GN142" s="41"/>
      <c r="GO142" s="41"/>
      <c r="GP142" s="41"/>
      <c r="GQ142" s="41"/>
      <c r="GR142" s="41"/>
      <c r="GS142" s="41"/>
      <c r="GT142" s="41"/>
      <c r="GU142" s="41"/>
      <c r="GV142" s="41"/>
      <c r="GW142" s="41"/>
      <c r="GX142" s="41"/>
      <c r="GY142" s="41"/>
      <c r="GZ142" s="41"/>
      <c r="HA142" s="41"/>
      <c r="HB142" s="41"/>
      <c r="HC142" s="41"/>
      <c r="HD142" s="41"/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41"/>
      <c r="HS142" s="41"/>
      <c r="HT142" s="41"/>
      <c r="HU142" s="41"/>
      <c r="HV142" s="41"/>
      <c r="HW142" s="41"/>
      <c r="HX142" s="41"/>
      <c r="HY142" s="41"/>
      <c r="HZ142" s="41"/>
      <c r="IA142" s="41"/>
      <c r="IB142" s="41"/>
      <c r="IC142" s="41"/>
      <c r="ID142" s="41"/>
      <c r="IE142" s="41"/>
      <c r="IF142" s="41"/>
      <c r="IG142" s="41"/>
      <c r="IH142" s="41"/>
      <c r="II142" s="41"/>
      <c r="IJ142" s="41"/>
      <c r="IK142" s="41"/>
      <c r="IL142" s="41"/>
      <c r="IM142" s="41"/>
      <c r="IN142" s="41"/>
      <c r="IO142" s="41"/>
      <c r="IP142" s="41"/>
      <c r="IQ142" s="41"/>
      <c r="IR142" s="41"/>
      <c r="IS142" s="41"/>
      <c r="IT142" s="41"/>
      <c r="IU142" s="41"/>
      <c r="IV142" s="41"/>
    </row>
    <row r="143" spans="1:256" ht="12.75">
      <c r="A143" s="112" t="s">
        <v>77</v>
      </c>
      <c r="B143" s="41">
        <f aca="true" t="shared" si="113" ref="B143:Z143">B141*$I$7</f>
        <v>-0.013714947744360268</v>
      </c>
      <c r="C143" s="41">
        <f t="shared" si="113"/>
        <v>-0.018940509757407294</v>
      </c>
      <c r="D143" s="41">
        <f t="shared" si="113"/>
        <v>-0.025547081430372588</v>
      </c>
      <c r="E143" s="41">
        <f t="shared" si="113"/>
        <v>-0.03528625378992657</v>
      </c>
      <c r="F143" s="41">
        <f t="shared" si="113"/>
        <v>-0.04985313981362355</v>
      </c>
      <c r="G143" s="41">
        <f t="shared" si="113"/>
        <v>-0.06850646732819222</v>
      </c>
      <c r="H143" s="41">
        <f t="shared" si="113"/>
        <v>-0.08486272575300594</v>
      </c>
      <c r="I143" s="41">
        <f t="shared" si="113"/>
        <v>-0.09130121041617249</v>
      </c>
      <c r="J143" s="41">
        <f t="shared" si="113"/>
        <v>-0.08898401918838326</v>
      </c>
      <c r="K143" s="41">
        <f t="shared" si="113"/>
        <v>-0.08142700250232462</v>
      </c>
      <c r="L143" s="41">
        <f t="shared" si="113"/>
        <v>-0.061292860698088675</v>
      </c>
      <c r="M143" s="41">
        <f t="shared" si="113"/>
        <v>-0.01698707855376726</v>
      </c>
      <c r="N143" s="41">
        <f t="shared" si="113"/>
        <v>0.04654750554453427</v>
      </c>
      <c r="O143" s="41">
        <f t="shared" si="113"/>
        <v>0.1055733627187679</v>
      </c>
      <c r="P143" s="41">
        <f t="shared" si="113"/>
        <v>0.14006530956413196</v>
      </c>
      <c r="Q143" s="41">
        <f t="shared" si="113"/>
        <v>0.14735777773097497</v>
      </c>
      <c r="R143" s="41">
        <f t="shared" si="113"/>
        <v>0.13575673681732908</v>
      </c>
      <c r="S143" s="41">
        <f t="shared" si="113"/>
        <v>0.11469552521577933</v>
      </c>
      <c r="T143" s="41">
        <f t="shared" si="113"/>
        <v>0.09064769345588959</v>
      </c>
      <c r="U143" s="41">
        <f t="shared" si="113"/>
        <v>0.06709316649221607</v>
      </c>
      <c r="V143" s="41">
        <f t="shared" si="113"/>
        <v>0.045540776643011587</v>
      </c>
      <c r="W143" s="41">
        <f t="shared" si="113"/>
        <v>0.026374097872733267</v>
      </c>
      <c r="X143" s="41">
        <f t="shared" si="113"/>
        <v>0.009333507422883566</v>
      </c>
      <c r="Y143" s="41">
        <f t="shared" si="113"/>
        <v>-0.006290867007570267</v>
      </c>
      <c r="Z143" s="41">
        <f t="shared" si="113"/>
        <v>-0.02170638206126975</v>
      </c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  <c r="FP143" s="41"/>
      <c r="FQ143" s="41"/>
      <c r="FR143" s="41"/>
      <c r="FS143" s="41"/>
      <c r="FT143" s="41"/>
      <c r="FU143" s="41"/>
      <c r="FV143" s="41"/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41"/>
      <c r="GH143" s="41"/>
      <c r="GI143" s="41"/>
      <c r="GJ143" s="41"/>
      <c r="GK143" s="41"/>
      <c r="GL143" s="41"/>
      <c r="GM143" s="41"/>
      <c r="GN143" s="41"/>
      <c r="GO143" s="41"/>
      <c r="GP143" s="41"/>
      <c r="GQ143" s="41"/>
      <c r="GR143" s="41"/>
      <c r="GS143" s="41"/>
      <c r="GT143" s="41"/>
      <c r="GU143" s="41"/>
      <c r="GV143" s="41"/>
      <c r="GW143" s="41"/>
      <c r="GX143" s="41"/>
      <c r="GY143" s="41"/>
      <c r="GZ143" s="41"/>
      <c r="HA143" s="41"/>
      <c r="HB143" s="41"/>
      <c r="HC143" s="41"/>
      <c r="HD143" s="41"/>
      <c r="HE143" s="41"/>
      <c r="HF143" s="41"/>
      <c r="HG143" s="41"/>
      <c r="HH143" s="41"/>
      <c r="HI143" s="41"/>
      <c r="HJ143" s="41"/>
      <c r="HK143" s="41"/>
      <c r="HL143" s="41"/>
      <c r="HM143" s="41"/>
      <c r="HN143" s="41"/>
      <c r="HO143" s="41"/>
      <c r="HP143" s="41"/>
      <c r="HQ143" s="41"/>
      <c r="HR143" s="41"/>
      <c r="HS143" s="41"/>
      <c r="HT143" s="41"/>
      <c r="HU143" s="41"/>
      <c r="HV143" s="41"/>
      <c r="HW143" s="41"/>
      <c r="HX143" s="41"/>
      <c r="HY143" s="41"/>
      <c r="HZ143" s="41"/>
      <c r="IA143" s="41"/>
      <c r="IB143" s="41"/>
      <c r="IC143" s="41"/>
      <c r="ID143" s="41"/>
      <c r="IE143" s="41"/>
      <c r="IF143" s="41"/>
      <c r="IG143" s="41"/>
      <c r="IH143" s="41"/>
      <c r="II143" s="41"/>
      <c r="IJ143" s="41"/>
      <c r="IK143" s="41"/>
      <c r="IL143" s="41"/>
      <c r="IM143" s="41"/>
      <c r="IN143" s="41"/>
      <c r="IO143" s="41"/>
      <c r="IP143" s="41"/>
      <c r="IQ143" s="41"/>
      <c r="IR143" s="41"/>
      <c r="IS143" s="41"/>
      <c r="IT143" s="41"/>
      <c r="IU143" s="41"/>
      <c r="IV143" s="41"/>
    </row>
    <row r="144" spans="1:256" ht="13.5" thickBot="1">
      <c r="A144" s="112" t="s">
        <v>74</v>
      </c>
      <c r="B144" s="41">
        <f aca="true" t="shared" si="114" ref="B144:Z144">B142*$I$7</f>
        <v>-0.006911303150343659</v>
      </c>
      <c r="C144" s="41">
        <f t="shared" si="114"/>
        <v>-0.01971733153439467</v>
      </c>
      <c r="D144" s="41">
        <f t="shared" si="114"/>
        <v>-0.036752748613872656</v>
      </c>
      <c r="E144" s="41">
        <f t="shared" si="114"/>
        <v>-0.06051154662140934</v>
      </c>
      <c r="F144" s="41">
        <f t="shared" si="114"/>
        <v>-0.0931693270345525</v>
      </c>
      <c r="G144" s="41">
        <f t="shared" si="114"/>
        <v>-0.1335126203379405</v>
      </c>
      <c r="H144" s="41">
        <f t="shared" si="114"/>
        <v>-0.1723825179465564</v>
      </c>
      <c r="I144" s="41">
        <f t="shared" si="114"/>
        <v>-0.19513548228783356</v>
      </c>
      <c r="J144" s="41">
        <f t="shared" si="114"/>
        <v>-0.1908027055035033</v>
      </c>
      <c r="K144" s="41">
        <f t="shared" si="114"/>
        <v>-0.15068415334264246</v>
      </c>
      <c r="L144" s="41">
        <f t="shared" si="114"/>
        <v>-0.06942616397440425</v>
      </c>
      <c r="M144" s="41">
        <f t="shared" si="114"/>
        <v>0.03860723454089365</v>
      </c>
      <c r="N144" s="41">
        <f t="shared" si="114"/>
        <v>0.13756494958973237</v>
      </c>
      <c r="O144" s="41">
        <f t="shared" si="114"/>
        <v>0.1977760130820276</v>
      </c>
      <c r="P144" s="41">
        <f t="shared" si="114"/>
        <v>0.21600654582623338</v>
      </c>
      <c r="Q144" s="41">
        <f t="shared" si="114"/>
        <v>0.20651274967859182</v>
      </c>
      <c r="R144" s="41">
        <f t="shared" si="114"/>
        <v>0.1845499464516607</v>
      </c>
      <c r="S144" s="41">
        <f t="shared" si="114"/>
        <v>0.15950247906579645</v>
      </c>
      <c r="T144" s="41">
        <f t="shared" si="114"/>
        <v>0.13549814796382628</v>
      </c>
      <c r="U144" s="41">
        <f t="shared" si="114"/>
        <v>0.11368937957926258</v>
      </c>
      <c r="V144" s="41">
        <f t="shared" si="114"/>
        <v>0.09382108753038415</v>
      </c>
      <c r="W144" s="41">
        <f t="shared" si="114"/>
        <v>0.0749345950158589</v>
      </c>
      <c r="X144" s="41">
        <f t="shared" si="114"/>
        <v>0.05555870609459033</v>
      </c>
      <c r="Y144" s="41">
        <f t="shared" si="114"/>
        <v>0.03363578387375918</v>
      </c>
      <c r="Z144" s="41">
        <f t="shared" si="114"/>
        <v>0.006269328172293859</v>
      </c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  <c r="FF144" s="41"/>
      <c r="FG144" s="41"/>
      <c r="FH144" s="41"/>
      <c r="FI144" s="41"/>
      <c r="FJ144" s="41"/>
      <c r="FK144" s="41"/>
      <c r="FL144" s="41"/>
      <c r="FM144" s="41"/>
      <c r="FN144" s="41"/>
      <c r="FO144" s="41"/>
      <c r="FP144" s="41"/>
      <c r="FQ144" s="41"/>
      <c r="FR144" s="41"/>
      <c r="FS144" s="41"/>
      <c r="FT144" s="41"/>
      <c r="FU144" s="41"/>
      <c r="FV144" s="41"/>
      <c r="FW144" s="41"/>
      <c r="FX144" s="41"/>
      <c r="FY144" s="41"/>
      <c r="FZ144" s="41"/>
      <c r="GA144" s="41"/>
      <c r="GB144" s="41"/>
      <c r="GC144" s="41"/>
      <c r="GD144" s="41"/>
      <c r="GE144" s="41"/>
      <c r="GF144" s="41"/>
      <c r="GG144" s="41"/>
      <c r="GH144" s="41"/>
      <c r="GI144" s="41"/>
      <c r="GJ144" s="41"/>
      <c r="GK144" s="41"/>
      <c r="GL144" s="41"/>
      <c r="GM144" s="41"/>
      <c r="GN144" s="41"/>
      <c r="GO144" s="41"/>
      <c r="GP144" s="41"/>
      <c r="GQ144" s="41"/>
      <c r="GR144" s="41"/>
      <c r="GS144" s="41"/>
      <c r="GT144" s="41"/>
      <c r="GU144" s="41"/>
      <c r="GV144" s="41"/>
      <c r="GW144" s="41"/>
      <c r="GX144" s="41"/>
      <c r="GY144" s="41"/>
      <c r="GZ144" s="41"/>
      <c r="HA144" s="41"/>
      <c r="HB144" s="41"/>
      <c r="HC144" s="41"/>
      <c r="HD144" s="41"/>
      <c r="HE144" s="41"/>
      <c r="HF144" s="41"/>
      <c r="HG144" s="41"/>
      <c r="HH144" s="41"/>
      <c r="HI144" s="41"/>
      <c r="HJ144" s="41"/>
      <c r="HK144" s="41"/>
      <c r="HL144" s="41"/>
      <c r="HM144" s="41"/>
      <c r="HN144" s="41"/>
      <c r="HO144" s="41"/>
      <c r="HP144" s="41"/>
      <c r="HQ144" s="41"/>
      <c r="HR144" s="41"/>
      <c r="HS144" s="41"/>
      <c r="HT144" s="41"/>
      <c r="HU144" s="41"/>
      <c r="HV144" s="41"/>
      <c r="HW144" s="41"/>
      <c r="HX144" s="41"/>
      <c r="HY144" s="41"/>
      <c r="HZ144" s="41"/>
      <c r="IA144" s="41"/>
      <c r="IB144" s="41"/>
      <c r="IC144" s="41"/>
      <c r="ID144" s="41"/>
      <c r="IE144" s="41"/>
      <c r="IF144" s="41"/>
      <c r="IG144" s="41"/>
      <c r="IH144" s="41"/>
      <c r="II144" s="41"/>
      <c r="IJ144" s="41"/>
      <c r="IK144" s="41"/>
      <c r="IL144" s="41"/>
      <c r="IM144" s="41"/>
      <c r="IN144" s="41"/>
      <c r="IO144" s="41"/>
      <c r="IP144" s="41"/>
      <c r="IQ144" s="41"/>
      <c r="IR144" s="41"/>
      <c r="IS144" s="41"/>
      <c r="IT144" s="41"/>
      <c r="IU144" s="41"/>
      <c r="IV144" s="41"/>
    </row>
    <row r="145" spans="1:256" ht="13.5" thickBot="1">
      <c r="A145" s="117" t="s">
        <v>102</v>
      </c>
      <c r="B145" s="119">
        <f aca="true" t="shared" si="115" ref="B145:Z145">B49*$N$7</f>
        <v>0.09448929027121232</v>
      </c>
      <c r="C145" s="119">
        <f t="shared" si="115"/>
        <v>0.004521001702566995</v>
      </c>
      <c r="D145" s="119">
        <f t="shared" si="115"/>
        <v>-0.1261828480619844</v>
      </c>
      <c r="E145" s="119">
        <f t="shared" si="115"/>
        <v>-0.3215744634177809</v>
      </c>
      <c r="F145" s="119">
        <f t="shared" si="115"/>
        <v>-0.602277193512658</v>
      </c>
      <c r="G145" s="119">
        <f t="shared" si="115"/>
        <v>-0.9377756596817286</v>
      </c>
      <c r="H145" s="119">
        <f t="shared" si="115"/>
        <v>-1.181146794523731</v>
      </c>
      <c r="I145" s="119">
        <f t="shared" si="115"/>
        <v>-1.1481499565510338</v>
      </c>
      <c r="J145" s="119">
        <f t="shared" si="115"/>
        <v>-0.825315399111635</v>
      </c>
      <c r="K145" s="119">
        <f t="shared" si="115"/>
        <v>-0.33491645275239784</v>
      </c>
      <c r="L145" s="119">
        <f t="shared" si="115"/>
        <v>0.1990841023279556</v>
      </c>
      <c r="M145" s="119">
        <f t="shared" si="115"/>
        <v>0.6342407742646967</v>
      </c>
      <c r="N145" s="119">
        <f t="shared" si="115"/>
        <v>0.8381797758983394</v>
      </c>
      <c r="O145" s="119">
        <f t="shared" si="115"/>
        <v>0.8089999326408568</v>
      </c>
      <c r="P145" s="119">
        <f t="shared" si="115"/>
        <v>0.6721339916611871</v>
      </c>
      <c r="Q145" s="119">
        <f t="shared" si="115"/>
        <v>0.5502298152799322</v>
      </c>
      <c r="R145" s="119">
        <f t="shared" si="115"/>
        <v>0.49225214301855735</v>
      </c>
      <c r="S145" s="119">
        <f t="shared" si="115"/>
        <v>0.4921008502707282</v>
      </c>
      <c r="T145" s="119">
        <f t="shared" si="115"/>
        <v>0.5244753362440555</v>
      </c>
      <c r="U145" s="119">
        <f t="shared" si="115"/>
        <v>0.5643656774222575</v>
      </c>
      <c r="V145" s="119">
        <f t="shared" si="115"/>
        <v>0.592809250759849</v>
      </c>
      <c r="W145" s="119">
        <f t="shared" si="115"/>
        <v>0.596585757159239</v>
      </c>
      <c r="X145" s="119">
        <f t="shared" si="115"/>
        <v>0.5656961088743245</v>
      </c>
      <c r="Y145" s="119">
        <f t="shared" si="115"/>
        <v>0.48968029802399676</v>
      </c>
      <c r="Z145" s="119">
        <f t="shared" si="115"/>
        <v>0.3525285158521268</v>
      </c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9"/>
      <c r="CU145" s="119"/>
      <c r="CV145" s="119"/>
      <c r="CW145" s="119"/>
      <c r="CX145" s="119"/>
      <c r="CY145" s="119"/>
      <c r="CZ145" s="119"/>
      <c r="DA145" s="119"/>
      <c r="DB145" s="119"/>
      <c r="DC145" s="119"/>
      <c r="DD145" s="119"/>
      <c r="DE145" s="119"/>
      <c r="DF145" s="119"/>
      <c r="DG145" s="119"/>
      <c r="DH145" s="119"/>
      <c r="DI145" s="119"/>
      <c r="DJ145" s="119"/>
      <c r="DK145" s="119"/>
      <c r="DL145" s="119"/>
      <c r="DM145" s="119"/>
      <c r="DN145" s="119"/>
      <c r="DO145" s="119"/>
      <c r="DP145" s="119"/>
      <c r="DQ145" s="119"/>
      <c r="DR145" s="119"/>
      <c r="DS145" s="119"/>
      <c r="DT145" s="119"/>
      <c r="DU145" s="119"/>
      <c r="DV145" s="119"/>
      <c r="DW145" s="119"/>
      <c r="DX145" s="119"/>
      <c r="DY145" s="119"/>
      <c r="DZ145" s="119"/>
      <c r="EA145" s="119"/>
      <c r="EB145" s="119"/>
      <c r="EC145" s="119"/>
      <c r="ED145" s="119"/>
      <c r="EE145" s="119"/>
      <c r="EF145" s="119"/>
      <c r="EG145" s="119"/>
      <c r="EH145" s="119"/>
      <c r="EI145" s="119"/>
      <c r="EJ145" s="119"/>
      <c r="EK145" s="119"/>
      <c r="EL145" s="119"/>
      <c r="EM145" s="119"/>
      <c r="EN145" s="119"/>
      <c r="EO145" s="119"/>
      <c r="EP145" s="119"/>
      <c r="EQ145" s="119"/>
      <c r="ER145" s="119"/>
      <c r="ES145" s="119"/>
      <c r="ET145" s="119"/>
      <c r="EU145" s="119"/>
      <c r="EV145" s="119"/>
      <c r="EW145" s="119"/>
      <c r="EX145" s="119"/>
      <c r="EY145" s="119"/>
      <c r="EZ145" s="119"/>
      <c r="FA145" s="119"/>
      <c r="FB145" s="119"/>
      <c r="FC145" s="119"/>
      <c r="FD145" s="119"/>
      <c r="FE145" s="119"/>
      <c r="FF145" s="119"/>
      <c r="FG145" s="119"/>
      <c r="FH145" s="119"/>
      <c r="FI145" s="119"/>
      <c r="FJ145" s="119"/>
      <c r="FK145" s="119"/>
      <c r="FL145" s="119"/>
      <c r="FM145" s="119"/>
      <c r="FN145" s="119"/>
      <c r="FO145" s="119"/>
      <c r="FP145" s="119"/>
      <c r="FQ145" s="119"/>
      <c r="FR145" s="119"/>
      <c r="FS145" s="119"/>
      <c r="FT145" s="119"/>
      <c r="FU145" s="119"/>
      <c r="FV145" s="119"/>
      <c r="FW145" s="119"/>
      <c r="FX145" s="119"/>
      <c r="FY145" s="119"/>
      <c r="FZ145" s="119"/>
      <c r="GA145" s="119"/>
      <c r="GB145" s="119"/>
      <c r="GC145" s="119"/>
      <c r="GD145" s="119"/>
      <c r="GE145" s="119"/>
      <c r="GF145" s="119"/>
      <c r="GG145" s="119"/>
      <c r="GH145" s="119"/>
      <c r="GI145" s="119"/>
      <c r="GJ145" s="119"/>
      <c r="GK145" s="119"/>
      <c r="GL145" s="119"/>
      <c r="GM145" s="119"/>
      <c r="GN145" s="119"/>
      <c r="GO145" s="119"/>
      <c r="GP145" s="119"/>
      <c r="GQ145" s="119"/>
      <c r="GR145" s="119"/>
      <c r="GS145" s="119"/>
      <c r="GT145" s="119"/>
      <c r="GU145" s="119"/>
      <c r="GV145" s="119"/>
      <c r="GW145" s="119"/>
      <c r="GX145" s="119"/>
      <c r="GY145" s="119"/>
      <c r="GZ145" s="119"/>
      <c r="HA145" s="119"/>
      <c r="HB145" s="119"/>
      <c r="HC145" s="119"/>
      <c r="HD145" s="119"/>
      <c r="HE145" s="119"/>
      <c r="HF145" s="119"/>
      <c r="HG145" s="119"/>
      <c r="HH145" s="119"/>
      <c r="HI145" s="119"/>
      <c r="HJ145" s="119"/>
      <c r="HK145" s="119"/>
      <c r="HL145" s="119"/>
      <c r="HM145" s="119"/>
      <c r="HN145" s="119"/>
      <c r="HO145" s="119"/>
      <c r="HP145" s="119"/>
      <c r="HQ145" s="119"/>
      <c r="HR145" s="119"/>
      <c r="HS145" s="119"/>
      <c r="HT145" s="119"/>
      <c r="HU145" s="119"/>
      <c r="HV145" s="119"/>
      <c r="HW145" s="119"/>
      <c r="HX145" s="119"/>
      <c r="HY145" s="119"/>
      <c r="HZ145" s="119"/>
      <c r="IA145" s="119"/>
      <c r="IB145" s="119"/>
      <c r="IC145" s="119"/>
      <c r="ID145" s="119"/>
      <c r="IE145" s="119"/>
      <c r="IF145" s="119"/>
      <c r="IG145" s="119"/>
      <c r="IH145" s="119"/>
      <c r="II145" s="119"/>
      <c r="IJ145" s="119"/>
      <c r="IK145" s="119"/>
      <c r="IL145" s="119"/>
      <c r="IM145" s="119"/>
      <c r="IN145" s="119"/>
      <c r="IO145" s="119"/>
      <c r="IP145" s="119"/>
      <c r="IQ145" s="119"/>
      <c r="IR145" s="119"/>
      <c r="IS145" s="119"/>
      <c r="IT145" s="119"/>
      <c r="IU145" s="119"/>
      <c r="IV145" s="119"/>
    </row>
    <row r="146" spans="1:256" ht="12.75">
      <c r="A146" s="112" t="s">
        <v>76</v>
      </c>
      <c r="B146" s="133">
        <f aca="true" t="shared" si="116" ref="B146:Z146">$I$7*(B141*B139+B140*B142)+B42*B49*$N$7</f>
        <v>0.01886554607722455</v>
      </c>
      <c r="C146" s="133">
        <f t="shared" si="116"/>
        <v>-0.026120756239994873</v>
      </c>
      <c r="D146" s="133">
        <f t="shared" si="116"/>
        <v>-0.08834930651072234</v>
      </c>
      <c r="E146" s="133">
        <f t="shared" si="116"/>
        <v>-0.163716799791928</v>
      </c>
      <c r="F146" s="133">
        <f t="shared" si="116"/>
        <v>-0.21825716963778438</v>
      </c>
      <c r="G146" s="133">
        <f t="shared" si="116"/>
        <v>-0.15778819401748498</v>
      </c>
      <c r="H146" s="133">
        <f t="shared" si="116"/>
        <v>0.11270615810073828</v>
      </c>
      <c r="I146" s="133">
        <f t="shared" si="116"/>
        <v>0.47862122055213324</v>
      </c>
      <c r="J146" s="133">
        <f t="shared" si="116"/>
        <v>0.6523125493928872</v>
      </c>
      <c r="K146" s="133">
        <f t="shared" si="116"/>
        <v>0.4889326803384141</v>
      </c>
      <c r="L146" s="133">
        <f t="shared" si="116"/>
        <v>0.05671913298601411</v>
      </c>
      <c r="M146" s="133">
        <f t="shared" si="116"/>
        <v>-0.40194218318780917</v>
      </c>
      <c r="N146" s="133">
        <f t="shared" si="116"/>
        <v>-0.6216266361280551</v>
      </c>
      <c r="O146" s="133">
        <f t="shared" si="116"/>
        <v>-0.5571029543143561</v>
      </c>
      <c r="P146" s="133">
        <f t="shared" si="116"/>
        <v>-0.3507464794099214</v>
      </c>
      <c r="Q146" s="133">
        <f t="shared" si="116"/>
        <v>-0.13670620696797647</v>
      </c>
      <c r="R146" s="133">
        <f t="shared" si="116"/>
        <v>0.029547766124317094</v>
      </c>
      <c r="S146" s="133">
        <f t="shared" si="116"/>
        <v>0.14433091345325963</v>
      </c>
      <c r="T146" s="133">
        <f t="shared" si="116"/>
        <v>0.22185945800562434</v>
      </c>
      <c r="U146" s="133">
        <f t="shared" si="116"/>
        <v>0.2760240588500437</v>
      </c>
      <c r="V146" s="133">
        <f t="shared" si="116"/>
        <v>0.31380084842605616</v>
      </c>
      <c r="W146" s="133">
        <f t="shared" si="116"/>
        <v>0.33437381834945784</v>
      </c>
      <c r="X146" s="133">
        <f t="shared" si="116"/>
        <v>0.33010769975153886</v>
      </c>
      <c r="Y146" s="133">
        <f t="shared" si="116"/>
        <v>0.28720425362887225</v>
      </c>
      <c r="Z146" s="133">
        <f t="shared" si="116"/>
        <v>0.18515868369197275</v>
      </c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33"/>
      <c r="DH146" s="133"/>
      <c r="DI146" s="133"/>
      <c r="DJ146" s="133"/>
      <c r="DK146" s="133"/>
      <c r="DL146" s="133"/>
      <c r="DM146" s="133"/>
      <c r="DN146" s="133"/>
      <c r="DO146" s="133"/>
      <c r="DP146" s="133"/>
      <c r="DQ146" s="133"/>
      <c r="DR146" s="133"/>
      <c r="DS146" s="133"/>
      <c r="DT146" s="133"/>
      <c r="DU146" s="133"/>
      <c r="DV146" s="133"/>
      <c r="DW146" s="133"/>
      <c r="DX146" s="133"/>
      <c r="DY146" s="133"/>
      <c r="DZ146" s="133"/>
      <c r="EA146" s="133"/>
      <c r="EB146" s="133"/>
      <c r="EC146" s="133"/>
      <c r="ED146" s="133"/>
      <c r="EE146" s="133"/>
      <c r="EF146" s="133"/>
      <c r="EG146" s="133"/>
      <c r="EH146" s="133"/>
      <c r="EI146" s="133"/>
      <c r="EJ146" s="133"/>
      <c r="EK146" s="133"/>
      <c r="EL146" s="133"/>
      <c r="EM146" s="133"/>
      <c r="EN146" s="133"/>
      <c r="EO146" s="133"/>
      <c r="EP146" s="133"/>
      <c r="EQ146" s="133"/>
      <c r="ER146" s="133"/>
      <c r="ES146" s="133"/>
      <c r="ET146" s="133"/>
      <c r="EU146" s="133"/>
      <c r="EV146" s="133"/>
      <c r="EW146" s="133"/>
      <c r="EX146" s="133"/>
      <c r="EY146" s="133"/>
      <c r="EZ146" s="133"/>
      <c r="FA146" s="133"/>
      <c r="FB146" s="133"/>
      <c r="FC146" s="133"/>
      <c r="FD146" s="133"/>
      <c r="FE146" s="133"/>
      <c r="FF146" s="133"/>
      <c r="FG146" s="133"/>
      <c r="FH146" s="133"/>
      <c r="FI146" s="133"/>
      <c r="FJ146" s="133"/>
      <c r="FK146" s="133"/>
      <c r="FL146" s="133"/>
      <c r="FM146" s="133"/>
      <c r="FN146" s="133"/>
      <c r="FO146" s="133"/>
      <c r="FP146" s="133"/>
      <c r="FQ146" s="133"/>
      <c r="FR146" s="133"/>
      <c r="FS146" s="133"/>
      <c r="FT146" s="133"/>
      <c r="FU146" s="133"/>
      <c r="FV146" s="133"/>
      <c r="FW146" s="133"/>
      <c r="FX146" s="133"/>
      <c r="FY146" s="133"/>
      <c r="FZ146" s="133"/>
      <c r="GA146" s="133"/>
      <c r="GB146" s="133"/>
      <c r="GC146" s="133"/>
      <c r="GD146" s="133"/>
      <c r="GE146" s="133"/>
      <c r="GF146" s="133"/>
      <c r="GG146" s="133"/>
      <c r="GH146" s="133"/>
      <c r="GI146" s="133"/>
      <c r="GJ146" s="133"/>
      <c r="GK146" s="133"/>
      <c r="GL146" s="133"/>
      <c r="GM146" s="133"/>
      <c r="GN146" s="133"/>
      <c r="GO146" s="133"/>
      <c r="GP146" s="133"/>
      <c r="GQ146" s="133"/>
      <c r="GR146" s="133"/>
      <c r="GS146" s="133"/>
      <c r="GT146" s="133"/>
      <c r="GU146" s="133"/>
      <c r="GV146" s="133"/>
      <c r="GW146" s="133"/>
      <c r="GX146" s="133"/>
      <c r="GY146" s="133"/>
      <c r="GZ146" s="133"/>
      <c r="HA146" s="133"/>
      <c r="HB146" s="133"/>
      <c r="HC146" s="133"/>
      <c r="HD146" s="133"/>
      <c r="HE146" s="133"/>
      <c r="HF146" s="133"/>
      <c r="HG146" s="133"/>
      <c r="HH146" s="133"/>
      <c r="HI146" s="133"/>
      <c r="HJ146" s="133"/>
      <c r="HK146" s="133"/>
      <c r="HL146" s="133"/>
      <c r="HM146" s="133"/>
      <c r="HN146" s="133"/>
      <c r="HO146" s="133"/>
      <c r="HP146" s="133"/>
      <c r="HQ146" s="133"/>
      <c r="HR146" s="133"/>
      <c r="HS146" s="133"/>
      <c r="HT146" s="133"/>
      <c r="HU146" s="133"/>
      <c r="HV146" s="133"/>
      <c r="HW146" s="133"/>
      <c r="HX146" s="133"/>
      <c r="HY146" s="133"/>
      <c r="HZ146" s="133"/>
      <c r="IA146" s="133"/>
      <c r="IB146" s="133"/>
      <c r="IC146" s="133"/>
      <c r="ID146" s="133"/>
      <c r="IE146" s="133"/>
      <c r="IF146" s="133"/>
      <c r="IG146" s="133"/>
      <c r="IH146" s="133"/>
      <c r="II146" s="133"/>
      <c r="IJ146" s="133"/>
      <c r="IK146" s="133"/>
      <c r="IL146" s="133"/>
      <c r="IM146" s="133"/>
      <c r="IN146" s="133"/>
      <c r="IO146" s="133"/>
      <c r="IP146" s="133"/>
      <c r="IQ146" s="133"/>
      <c r="IR146" s="133"/>
      <c r="IS146" s="133"/>
      <c r="IT146" s="133"/>
      <c r="IU146" s="133"/>
      <c r="IV146" s="133"/>
    </row>
    <row r="147" spans="1:256" ht="13.5" thickBot="1">
      <c r="A147" s="113" t="s">
        <v>75</v>
      </c>
      <c r="B147" s="130">
        <f aca="true" t="shared" si="117" ref="B147:Z147">$B$12*B140*$I$7</f>
        <v>0.9801296960518112</v>
      </c>
      <c r="C147" s="130">
        <f t="shared" si="117"/>
        <v>0.942653571591661</v>
      </c>
      <c r="D147" s="130">
        <f t="shared" si="117"/>
        <v>0.8664471819584932</v>
      </c>
      <c r="E147" s="130">
        <f t="shared" si="117"/>
        <v>0.7385300345163288</v>
      </c>
      <c r="F147" s="130">
        <f t="shared" si="117"/>
        <v>0.5398548842277526</v>
      </c>
      <c r="G147" s="130">
        <f t="shared" si="117"/>
        <v>0.24951187893769886</v>
      </c>
      <c r="H147" s="130">
        <f t="shared" si="117"/>
        <v>-0.14019285450791547</v>
      </c>
      <c r="I147" s="130">
        <f t="shared" si="117"/>
        <v>-0.6040787592223952</v>
      </c>
      <c r="J147" s="130">
        <f t="shared" si="117"/>
        <v>-1.083760306453977</v>
      </c>
      <c r="K147" s="130">
        <f t="shared" si="117"/>
        <v>-1.501158492342924</v>
      </c>
      <c r="L147" s="130">
        <f t="shared" si="117"/>
        <v>-1.7660124547844278</v>
      </c>
      <c r="M147" s="130">
        <f t="shared" si="117"/>
        <v>-1.8028001148689243</v>
      </c>
      <c r="N147" s="130">
        <f t="shared" si="117"/>
        <v>-1.6001733344806555</v>
      </c>
      <c r="O147" s="130">
        <f t="shared" si="117"/>
        <v>-1.2245069525513899</v>
      </c>
      <c r="P147" s="130">
        <f t="shared" si="117"/>
        <v>-0.7739173222267299</v>
      </c>
      <c r="Q147" s="130">
        <f t="shared" si="117"/>
        <v>-0.326079271787584</v>
      </c>
      <c r="R147" s="130">
        <f t="shared" si="117"/>
        <v>0.07840929816627029</v>
      </c>
      <c r="S147" s="130">
        <f t="shared" si="117"/>
        <v>0.4265940795810509</v>
      </c>
      <c r="T147" s="130">
        <f t="shared" si="117"/>
        <v>0.7192867694897683</v>
      </c>
      <c r="U147" s="130">
        <f t="shared" si="117"/>
        <v>0.9619044970009993</v>
      </c>
      <c r="V147" s="130">
        <f t="shared" si="117"/>
        <v>1.1600415017456105</v>
      </c>
      <c r="W147" s="130">
        <f t="shared" si="117"/>
        <v>1.3176661352708299</v>
      </c>
      <c r="X147" s="130">
        <f t="shared" si="117"/>
        <v>1.4363862133836347</v>
      </c>
      <c r="Y147" s="130">
        <f t="shared" si="117"/>
        <v>1.5149615454515097</v>
      </c>
      <c r="Z147" s="130">
        <f t="shared" si="117"/>
        <v>1.5486232007643363</v>
      </c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0"/>
      <c r="BQ147" s="130"/>
      <c r="BR147" s="130"/>
      <c r="BS147" s="130"/>
      <c r="BT147" s="130"/>
      <c r="BU147" s="130"/>
      <c r="BV147" s="130"/>
      <c r="BW147" s="130"/>
      <c r="BX147" s="130"/>
      <c r="BY147" s="130"/>
      <c r="BZ147" s="130"/>
      <c r="CA147" s="130"/>
      <c r="CB147" s="130"/>
      <c r="CC147" s="130"/>
      <c r="CD147" s="130"/>
      <c r="CE147" s="130"/>
      <c r="CF147" s="130"/>
      <c r="CG147" s="130"/>
      <c r="CH147" s="130"/>
      <c r="CI147" s="130"/>
      <c r="CJ147" s="130"/>
      <c r="CK147" s="130"/>
      <c r="CL147" s="130"/>
      <c r="CM147" s="130"/>
      <c r="CN147" s="130"/>
      <c r="CO147" s="130"/>
      <c r="CP147" s="130"/>
      <c r="CQ147" s="130"/>
      <c r="CR147" s="130"/>
      <c r="CS147" s="130"/>
      <c r="CT147" s="130"/>
      <c r="CU147" s="130"/>
      <c r="CV147" s="130"/>
      <c r="CW147" s="130"/>
      <c r="CX147" s="130"/>
      <c r="CY147" s="130"/>
      <c r="CZ147" s="130"/>
      <c r="DA147" s="130"/>
      <c r="DB147" s="130"/>
      <c r="DC147" s="130"/>
      <c r="DD147" s="130"/>
      <c r="DE147" s="130"/>
      <c r="DF147" s="130"/>
      <c r="DG147" s="130"/>
      <c r="DH147" s="130"/>
      <c r="DI147" s="130"/>
      <c r="DJ147" s="130"/>
      <c r="DK147" s="130"/>
      <c r="DL147" s="130"/>
      <c r="DM147" s="130"/>
      <c r="DN147" s="130"/>
      <c r="DO147" s="130"/>
      <c r="DP147" s="130"/>
      <c r="DQ147" s="130"/>
      <c r="DR147" s="130"/>
      <c r="DS147" s="130"/>
      <c r="DT147" s="130"/>
      <c r="DU147" s="130"/>
      <c r="DV147" s="130"/>
      <c r="DW147" s="130"/>
      <c r="DX147" s="130"/>
      <c r="DY147" s="130"/>
      <c r="DZ147" s="130"/>
      <c r="EA147" s="130"/>
      <c r="EB147" s="130"/>
      <c r="EC147" s="130"/>
      <c r="ED147" s="130"/>
      <c r="EE147" s="130"/>
      <c r="EF147" s="130"/>
      <c r="EG147" s="130"/>
      <c r="EH147" s="130"/>
      <c r="EI147" s="130"/>
      <c r="EJ147" s="130"/>
      <c r="EK147" s="130"/>
      <c r="EL147" s="130"/>
      <c r="EM147" s="130"/>
      <c r="EN147" s="130"/>
      <c r="EO147" s="130"/>
      <c r="EP147" s="130"/>
      <c r="EQ147" s="130"/>
      <c r="ER147" s="130"/>
      <c r="ES147" s="130"/>
      <c r="ET147" s="130"/>
      <c r="EU147" s="130"/>
      <c r="EV147" s="130"/>
      <c r="EW147" s="130"/>
      <c r="EX147" s="130"/>
      <c r="EY147" s="130"/>
      <c r="EZ147" s="130"/>
      <c r="FA147" s="130"/>
      <c r="FB147" s="130"/>
      <c r="FC147" s="130"/>
      <c r="FD147" s="130"/>
      <c r="FE147" s="130"/>
      <c r="FF147" s="130"/>
      <c r="FG147" s="130"/>
      <c r="FH147" s="130"/>
      <c r="FI147" s="130"/>
      <c r="FJ147" s="130"/>
      <c r="FK147" s="130"/>
      <c r="FL147" s="130"/>
      <c r="FM147" s="130"/>
      <c r="FN147" s="130"/>
      <c r="FO147" s="130"/>
      <c r="FP147" s="130"/>
      <c r="FQ147" s="130"/>
      <c r="FR147" s="130"/>
      <c r="FS147" s="130"/>
      <c r="FT147" s="130"/>
      <c r="FU147" s="130"/>
      <c r="FV147" s="130"/>
      <c r="FW147" s="130"/>
      <c r="FX147" s="130"/>
      <c r="FY147" s="130"/>
      <c r="FZ147" s="130"/>
      <c r="GA147" s="130"/>
      <c r="GB147" s="130"/>
      <c r="GC147" s="130"/>
      <c r="GD147" s="130"/>
      <c r="GE147" s="130"/>
      <c r="GF147" s="130"/>
      <c r="GG147" s="130"/>
      <c r="GH147" s="130"/>
      <c r="GI147" s="130"/>
      <c r="GJ147" s="130"/>
      <c r="GK147" s="130"/>
      <c r="GL147" s="130"/>
      <c r="GM147" s="130"/>
      <c r="GN147" s="130"/>
      <c r="GO147" s="130"/>
      <c r="GP147" s="130"/>
      <c r="GQ147" s="130"/>
      <c r="GR147" s="130"/>
      <c r="GS147" s="130"/>
      <c r="GT147" s="130"/>
      <c r="GU147" s="130"/>
      <c r="GV147" s="130"/>
      <c r="GW147" s="130"/>
      <c r="GX147" s="130"/>
      <c r="GY147" s="130"/>
      <c r="GZ147" s="130"/>
      <c r="HA147" s="130"/>
      <c r="HB147" s="130"/>
      <c r="HC147" s="130"/>
      <c r="HD147" s="130"/>
      <c r="HE147" s="130"/>
      <c r="HF147" s="130"/>
      <c r="HG147" s="130"/>
      <c r="HH147" s="130"/>
      <c r="HI147" s="130"/>
      <c r="HJ147" s="130"/>
      <c r="HK147" s="130"/>
      <c r="HL147" s="130"/>
      <c r="HM147" s="130"/>
      <c r="HN147" s="130"/>
      <c r="HO147" s="130"/>
      <c r="HP147" s="130"/>
      <c r="HQ147" s="130"/>
      <c r="HR147" s="130"/>
      <c r="HS147" s="130"/>
      <c r="HT147" s="130"/>
      <c r="HU147" s="130"/>
      <c r="HV147" s="130"/>
      <c r="HW147" s="130"/>
      <c r="HX147" s="130"/>
      <c r="HY147" s="130"/>
      <c r="HZ147" s="130"/>
      <c r="IA147" s="130"/>
      <c r="IB147" s="130"/>
      <c r="IC147" s="130"/>
      <c r="ID147" s="130"/>
      <c r="IE147" s="130"/>
      <c r="IF147" s="130"/>
      <c r="IG147" s="130"/>
      <c r="IH147" s="130"/>
      <c r="II147" s="130"/>
      <c r="IJ147" s="130"/>
      <c r="IK147" s="130"/>
      <c r="IL147" s="130"/>
      <c r="IM147" s="130"/>
      <c r="IN147" s="130"/>
      <c r="IO147" s="130"/>
      <c r="IP147" s="130"/>
      <c r="IQ147" s="130"/>
      <c r="IR147" s="130"/>
      <c r="IS147" s="130"/>
      <c r="IT147" s="130"/>
      <c r="IU147" s="130"/>
      <c r="IV147" s="130"/>
    </row>
    <row r="148" spans="1:256" ht="12.75">
      <c r="A148" s="5" t="s">
        <v>125</v>
      </c>
      <c r="B148" s="5">
        <f aca="true" t="shared" si="118" ref="B148:Z148">B146+B147</f>
        <v>0.9989952421290358</v>
      </c>
      <c r="C148" s="5">
        <f t="shared" si="118"/>
        <v>0.9165328153516661</v>
      </c>
      <c r="D148" s="5">
        <f t="shared" si="118"/>
        <v>0.7780978754477709</v>
      </c>
      <c r="E148" s="5">
        <f t="shared" si="118"/>
        <v>0.5748132347244008</v>
      </c>
      <c r="F148" s="5">
        <f t="shared" si="118"/>
        <v>0.3215977145899682</v>
      </c>
      <c r="G148" s="5">
        <f t="shared" si="118"/>
        <v>0.09172368492021388</v>
      </c>
      <c r="H148" s="5">
        <f t="shared" si="118"/>
        <v>-0.027486696407177186</v>
      </c>
      <c r="I148" s="5">
        <f t="shared" si="118"/>
        <v>-0.12545753867026194</v>
      </c>
      <c r="J148" s="5">
        <f t="shared" si="118"/>
        <v>-0.43144775706108973</v>
      </c>
      <c r="K148" s="5">
        <f t="shared" si="118"/>
        <v>-1.0122258120045098</v>
      </c>
      <c r="L148" s="5">
        <f t="shared" si="118"/>
        <v>-1.7092933217984136</v>
      </c>
      <c r="M148" s="5">
        <f t="shared" si="118"/>
        <v>-2.2047422980567335</v>
      </c>
      <c r="N148" s="5">
        <f t="shared" si="118"/>
        <v>-2.2217999706087106</v>
      </c>
      <c r="O148" s="5">
        <f t="shared" si="118"/>
        <v>-1.781609906865746</v>
      </c>
      <c r="P148" s="5">
        <f t="shared" si="118"/>
        <v>-1.1246638016366513</v>
      </c>
      <c r="Q148" s="5">
        <f t="shared" si="118"/>
        <v>-0.4627854787555605</v>
      </c>
      <c r="R148" s="5">
        <f t="shared" si="118"/>
        <v>0.10795706429058738</v>
      </c>
      <c r="S148" s="5">
        <f t="shared" si="118"/>
        <v>0.5709249930343105</v>
      </c>
      <c r="T148" s="5">
        <f t="shared" si="118"/>
        <v>0.9411462274953927</v>
      </c>
      <c r="U148" s="5">
        <f t="shared" si="118"/>
        <v>1.237928555851043</v>
      </c>
      <c r="V148" s="5">
        <f t="shared" si="118"/>
        <v>1.4738423501716666</v>
      </c>
      <c r="W148" s="5">
        <f t="shared" si="118"/>
        <v>1.6520399536202877</v>
      </c>
      <c r="X148" s="5">
        <f t="shared" si="118"/>
        <v>1.7664939131351736</v>
      </c>
      <c r="Y148" s="5">
        <f t="shared" si="118"/>
        <v>1.8021657990803819</v>
      </c>
      <c r="Z148" s="5">
        <f t="shared" si="118"/>
        <v>1.733781884456309</v>
      </c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ht="12.75">
      <c r="A149" s="5" t="s">
        <v>152</v>
      </c>
      <c r="B149" s="5">
        <f aca="true" t="shared" si="119" ref="B149:Z149">B143*B139+(B144+$M$7)*B140+B145*B42-B148</f>
        <v>0</v>
      </c>
      <c r="C149" s="5">
        <f t="shared" si="119"/>
        <v>0</v>
      </c>
      <c r="D149" s="5">
        <f t="shared" si="119"/>
        <v>0</v>
      </c>
      <c r="E149" s="5">
        <f t="shared" si="119"/>
        <v>0</v>
      </c>
      <c r="F149" s="5">
        <f t="shared" si="119"/>
        <v>0</v>
      </c>
      <c r="G149" s="5">
        <f t="shared" si="119"/>
        <v>0</v>
      </c>
      <c r="H149" s="5">
        <f t="shared" si="119"/>
        <v>0</v>
      </c>
      <c r="I149" s="5">
        <f t="shared" si="119"/>
        <v>0</v>
      </c>
      <c r="J149" s="5">
        <f t="shared" si="119"/>
        <v>0</v>
      </c>
      <c r="K149" s="5">
        <f t="shared" si="119"/>
        <v>0</v>
      </c>
      <c r="L149" s="5">
        <f t="shared" si="119"/>
        <v>0</v>
      </c>
      <c r="M149" s="5">
        <f t="shared" si="119"/>
        <v>0</v>
      </c>
      <c r="N149" s="5">
        <f t="shared" si="119"/>
        <v>0</v>
      </c>
      <c r="O149" s="5">
        <f t="shared" si="119"/>
        <v>0</v>
      </c>
      <c r="P149" s="5">
        <f t="shared" si="119"/>
        <v>0</v>
      </c>
      <c r="Q149" s="5">
        <f t="shared" si="119"/>
        <v>0</v>
      </c>
      <c r="R149" s="5">
        <f t="shared" si="119"/>
        <v>0</v>
      </c>
      <c r="S149" s="5">
        <f t="shared" si="119"/>
        <v>0</v>
      </c>
      <c r="T149" s="5">
        <f t="shared" si="119"/>
        <v>0</v>
      </c>
      <c r="U149" s="5">
        <f t="shared" si="119"/>
        <v>0</v>
      </c>
      <c r="V149" s="5">
        <f t="shared" si="119"/>
        <v>0</v>
      </c>
      <c r="W149" s="5">
        <f t="shared" si="119"/>
        <v>0</v>
      </c>
      <c r="X149" s="5">
        <f t="shared" si="119"/>
        <v>0</v>
      </c>
      <c r="Y149" s="5">
        <f t="shared" si="119"/>
        <v>0</v>
      </c>
      <c r="Z149" s="5">
        <f t="shared" si="119"/>
        <v>0</v>
      </c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6" ht="13.5" thickBo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8.75" thickBot="1">
      <c r="A151" s="120" t="s">
        <v>91</v>
      </c>
      <c r="B151" s="126" t="s">
        <v>29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>
      <c r="A152" s="111" t="s">
        <v>95</v>
      </c>
      <c r="B152" s="98">
        <f aca="true" t="shared" si="120" ref="B152:Z152">B86+($K$9-$F$8)</f>
        <v>3.390469934462455</v>
      </c>
      <c r="C152" s="98">
        <f t="shared" si="120"/>
        <v>3.609274325646443</v>
      </c>
      <c r="D152" s="98">
        <f t="shared" si="120"/>
        <v>3.820937082470273</v>
      </c>
      <c r="E152" s="98">
        <f t="shared" si="120"/>
        <v>4.014783899341318</v>
      </c>
      <c r="F152" s="98">
        <f t="shared" si="120"/>
        <v>4.174351814443543</v>
      </c>
      <c r="G152" s="98">
        <f t="shared" si="120"/>
        <v>4.2759844170310535</v>
      </c>
      <c r="H152" s="98">
        <f t="shared" si="120"/>
        <v>4.291880362351185</v>
      </c>
      <c r="I152" s="98">
        <f t="shared" si="120"/>
        <v>4.201096746498625</v>
      </c>
      <c r="J152" s="98">
        <f t="shared" si="120"/>
        <v>4.00218990967952</v>
      </c>
      <c r="K152" s="98">
        <f t="shared" si="120"/>
        <v>3.7150532098213453</v>
      </c>
      <c r="L152" s="98">
        <f t="shared" si="120"/>
        <v>3.3737180567249725</v>
      </c>
      <c r="M152" s="98">
        <f t="shared" si="120"/>
        <v>3.019094942067726</v>
      </c>
      <c r="N152" s="98">
        <f t="shared" si="120"/>
        <v>2.69231856546638</v>
      </c>
      <c r="O152" s="98">
        <f t="shared" si="120"/>
        <v>2.4269179207719924</v>
      </c>
      <c r="P152" s="98">
        <f t="shared" si="120"/>
        <v>2.2423429345088075</v>
      </c>
      <c r="Q152" s="98">
        <f t="shared" si="120"/>
        <v>2.1428147186516795</v>
      </c>
      <c r="R152" s="98">
        <f t="shared" si="120"/>
        <v>2.1214324991018962</v>
      </c>
      <c r="S152" s="98">
        <f t="shared" si="120"/>
        <v>2.165859018954256</v>
      </c>
      <c r="T152" s="98">
        <f t="shared" si="120"/>
        <v>2.262630628607389</v>
      </c>
      <c r="U152" s="98">
        <f t="shared" si="120"/>
        <v>2.3994633102674054</v>
      </c>
      <c r="V152" s="98">
        <f t="shared" si="120"/>
        <v>2.566112339764765</v>
      </c>
      <c r="W152" s="98">
        <f t="shared" si="120"/>
        <v>2.7544278764490002</v>
      </c>
      <c r="X152" s="98">
        <f t="shared" si="120"/>
        <v>2.9580049839079683</v>
      </c>
      <c r="Y152" s="98">
        <f t="shared" si="120"/>
        <v>3.171615011312208</v>
      </c>
      <c r="Z152" s="98">
        <f t="shared" si="120"/>
        <v>3.3904699344624545</v>
      </c>
    </row>
    <row r="153" spans="1:26" ht="12.75">
      <c r="A153" s="112" t="s">
        <v>96</v>
      </c>
      <c r="B153" s="41">
        <f aca="true" t="shared" si="121" ref="B153:Z153">B87+($L$9-$G$8)</f>
        <v>-0.6588414564939131</v>
      </c>
      <c r="C153" s="41">
        <f t="shared" si="121"/>
        <v>-0.4400370653099266</v>
      </c>
      <c r="D153" s="41">
        <f t="shared" si="121"/>
        <v>-0.2283743084860952</v>
      </c>
      <c r="E153" s="41">
        <f t="shared" si="121"/>
        <v>-0.03452749161505042</v>
      </c>
      <c r="F153" s="41">
        <f t="shared" si="121"/>
        <v>0.12504042348717515</v>
      </c>
      <c r="G153" s="41">
        <f t="shared" si="121"/>
        <v>0.22667302607468498</v>
      </c>
      <c r="H153" s="41">
        <f t="shared" si="121"/>
        <v>0.24256897139481737</v>
      </c>
      <c r="I153" s="41">
        <f t="shared" si="121"/>
        <v>0.15178535554225658</v>
      </c>
      <c r="J153" s="41">
        <f t="shared" si="121"/>
        <v>-0.0471214812768479</v>
      </c>
      <c r="K153" s="41">
        <f t="shared" si="121"/>
        <v>-0.3342581811350229</v>
      </c>
      <c r="L153" s="41">
        <f t="shared" si="121"/>
        <v>-0.675593334231396</v>
      </c>
      <c r="M153" s="41">
        <f t="shared" si="121"/>
        <v>-1.0302164488886418</v>
      </c>
      <c r="N153" s="41">
        <f t="shared" si="121"/>
        <v>-1.3569928254899881</v>
      </c>
      <c r="O153" s="41">
        <f t="shared" si="121"/>
        <v>-1.622393470184375</v>
      </c>
      <c r="P153" s="41">
        <f t="shared" si="121"/>
        <v>-1.8069684564475603</v>
      </c>
      <c r="Q153" s="41">
        <f t="shared" si="121"/>
        <v>-1.9064966723046892</v>
      </c>
      <c r="R153" s="41">
        <f t="shared" si="121"/>
        <v>-1.9278788918544707</v>
      </c>
      <c r="S153" s="41">
        <f t="shared" si="121"/>
        <v>-1.8834523720021117</v>
      </c>
      <c r="T153" s="41">
        <f t="shared" si="121"/>
        <v>-1.7866807623489784</v>
      </c>
      <c r="U153" s="41">
        <f t="shared" si="121"/>
        <v>-1.6498480806889637</v>
      </c>
      <c r="V153" s="41">
        <f t="shared" si="121"/>
        <v>-1.4831990511916018</v>
      </c>
      <c r="W153" s="41">
        <f t="shared" si="121"/>
        <v>-1.294883514507369</v>
      </c>
      <c r="X153" s="41">
        <f t="shared" si="121"/>
        <v>-1.091306407048399</v>
      </c>
      <c r="Y153" s="41">
        <f t="shared" si="121"/>
        <v>-0.877696379644161</v>
      </c>
      <c r="Z153" s="41">
        <f t="shared" si="121"/>
        <v>-0.6588414564939133</v>
      </c>
    </row>
    <row r="154" spans="1:26" ht="12.75">
      <c r="A154" s="112" t="s">
        <v>24</v>
      </c>
      <c r="B154" s="41">
        <f aca="true" t="shared" si="122" ref="B154:Z154">B88</f>
        <v>0.8396185476860503</v>
      </c>
      <c r="C154" s="41">
        <f t="shared" si="122"/>
        <v>0.8275228603133791</v>
      </c>
      <c r="D154" s="41">
        <f t="shared" si="122"/>
        <v>0.784864015441141</v>
      </c>
      <c r="E154" s="41">
        <f t="shared" si="122"/>
        <v>0.6931099712605447</v>
      </c>
      <c r="F154" s="41">
        <f t="shared" si="122"/>
        <v>0.5241955109614931</v>
      </c>
      <c r="G154" s="41">
        <f t="shared" si="122"/>
        <v>0.2481714862315853</v>
      </c>
      <c r="H154" s="41">
        <f t="shared" si="122"/>
        <v>-0.13998923601366486</v>
      </c>
      <c r="I154" s="41">
        <f t="shared" si="122"/>
        <v>-0.5901728989061722</v>
      </c>
      <c r="J154" s="41">
        <f t="shared" si="122"/>
        <v>-1.014571777394119</v>
      </c>
      <c r="K154" s="41">
        <f t="shared" si="122"/>
        <v>-1.337369464942252</v>
      </c>
      <c r="L154" s="41">
        <f t="shared" si="122"/>
        <v>-1.5105064558202088</v>
      </c>
      <c r="M154" s="41">
        <f t="shared" si="122"/>
        <v>-1.508850398843737</v>
      </c>
      <c r="N154" s="41">
        <f t="shared" si="122"/>
        <v>-1.3362724576221718</v>
      </c>
      <c r="O154" s="41">
        <f t="shared" si="122"/>
        <v>-1.0323715987318836</v>
      </c>
      <c r="P154" s="41">
        <f t="shared" si="122"/>
        <v>-0.660275729783546</v>
      </c>
      <c r="Q154" s="41">
        <f t="shared" si="122"/>
        <v>-0.2804203024937619</v>
      </c>
      <c r="R154" s="41">
        <f t="shared" si="122"/>
        <v>0.06755422730176758</v>
      </c>
      <c r="S154" s="41">
        <f t="shared" si="122"/>
        <v>0.3661525467180117</v>
      </c>
      <c r="T154" s="41">
        <f t="shared" si="122"/>
        <v>0.6127507210536549</v>
      </c>
      <c r="U154" s="41">
        <f t="shared" si="122"/>
        <v>0.8122006330052101</v>
      </c>
      <c r="V154" s="41">
        <f t="shared" si="122"/>
        <v>0.9719850212914941</v>
      </c>
      <c r="W154" s="41">
        <f t="shared" si="122"/>
        <v>1.0994556738156995</v>
      </c>
      <c r="X154" s="41">
        <f t="shared" si="122"/>
        <v>1.2001712415167027</v>
      </c>
      <c r="Y154" s="41">
        <f t="shared" si="122"/>
        <v>1.2765974337086277</v>
      </c>
      <c r="Z154" s="41">
        <f t="shared" si="122"/>
        <v>1.3266129655864862</v>
      </c>
    </row>
    <row r="155" spans="1:26" ht="12.75">
      <c r="A155" s="112" t="s">
        <v>25</v>
      </c>
      <c r="B155" s="41">
        <f aca="true" t="shared" si="123" ref="B155:Z155">B89</f>
        <v>0.8396185476860503</v>
      </c>
      <c r="C155" s="41">
        <f t="shared" si="123"/>
        <v>0.8275228603133792</v>
      </c>
      <c r="D155" s="41">
        <f t="shared" si="123"/>
        <v>0.7848640154411413</v>
      </c>
      <c r="E155" s="41">
        <f t="shared" si="123"/>
        <v>0.6931099712605447</v>
      </c>
      <c r="F155" s="41">
        <f t="shared" si="123"/>
        <v>0.5241955109614929</v>
      </c>
      <c r="G155" s="41">
        <f t="shared" si="123"/>
        <v>0.24817148623158525</v>
      </c>
      <c r="H155" s="41">
        <f t="shared" si="123"/>
        <v>-0.1399892360136649</v>
      </c>
      <c r="I155" s="41">
        <f t="shared" si="123"/>
        <v>-0.5901728989061721</v>
      </c>
      <c r="J155" s="41">
        <f t="shared" si="123"/>
        <v>-1.0145717773941187</v>
      </c>
      <c r="K155" s="41">
        <f t="shared" si="123"/>
        <v>-1.3373694649422525</v>
      </c>
      <c r="L155" s="41">
        <f t="shared" si="123"/>
        <v>-1.5105064558202093</v>
      </c>
      <c r="M155" s="41">
        <f t="shared" si="123"/>
        <v>-1.5088503988437367</v>
      </c>
      <c r="N155" s="41">
        <f t="shared" si="123"/>
        <v>-1.3362724576221718</v>
      </c>
      <c r="O155" s="41">
        <f t="shared" si="123"/>
        <v>-1.0323715987318838</v>
      </c>
      <c r="P155" s="41">
        <f t="shared" si="123"/>
        <v>-0.660275729783546</v>
      </c>
      <c r="Q155" s="41">
        <f t="shared" si="123"/>
        <v>-0.28042030249376215</v>
      </c>
      <c r="R155" s="41">
        <f t="shared" si="123"/>
        <v>0.06755422730176736</v>
      </c>
      <c r="S155" s="41">
        <f t="shared" si="123"/>
        <v>0.36615254671801145</v>
      </c>
      <c r="T155" s="41">
        <f t="shared" si="123"/>
        <v>0.612750721053654</v>
      </c>
      <c r="U155" s="41">
        <f t="shared" si="123"/>
        <v>0.8122006330052096</v>
      </c>
      <c r="V155" s="41">
        <f t="shared" si="123"/>
        <v>0.9719850212914944</v>
      </c>
      <c r="W155" s="41">
        <f t="shared" si="123"/>
        <v>1.0994556738157</v>
      </c>
      <c r="X155" s="41">
        <f t="shared" si="123"/>
        <v>1.2001712415167025</v>
      </c>
      <c r="Y155" s="41">
        <f t="shared" si="123"/>
        <v>1.2765974337086268</v>
      </c>
      <c r="Z155" s="41">
        <f t="shared" si="123"/>
        <v>1.3266129655864862</v>
      </c>
    </row>
    <row r="156" spans="1:26" ht="12.75">
      <c r="A156" s="112" t="s">
        <v>26</v>
      </c>
      <c r="B156" s="41">
        <f aca="true" t="shared" si="124" ref="B156:Z156">B90</f>
        <v>-0.026655681073068205</v>
      </c>
      <c r="C156" s="41">
        <f t="shared" si="124"/>
        <v>-0.14465431154562067</v>
      </c>
      <c r="D156" s="41">
        <f t="shared" si="124"/>
        <v>-0.3138962524400635</v>
      </c>
      <c r="E156" s="41">
        <f t="shared" si="124"/>
        <v>-0.5653856935258703</v>
      </c>
      <c r="F156" s="41">
        <f t="shared" si="124"/>
        <v>-0.9239085129488612</v>
      </c>
      <c r="G156" s="41">
        <f t="shared" si="124"/>
        <v>-1.3546993424861373</v>
      </c>
      <c r="H156" s="41">
        <f t="shared" si="124"/>
        <v>-1.692285724164886</v>
      </c>
      <c r="I156" s="41">
        <f t="shared" si="124"/>
        <v>-1.7281407182161395</v>
      </c>
      <c r="J156" s="41">
        <f t="shared" si="124"/>
        <v>-1.4399036945581178</v>
      </c>
      <c r="K156" s="41">
        <f t="shared" si="124"/>
        <v>-0.9461979043869152</v>
      </c>
      <c r="L156" s="41">
        <f t="shared" si="124"/>
        <v>-0.3244844019828578</v>
      </c>
      <c r="M156" s="41">
        <f t="shared" si="124"/>
        <v>0.3757847954071668</v>
      </c>
      <c r="N156" s="41">
        <f t="shared" si="124"/>
        <v>1.0451712792851073</v>
      </c>
      <c r="O156" s="41">
        <f t="shared" si="124"/>
        <v>1.531965030814899</v>
      </c>
      <c r="P156" s="41">
        <f t="shared" si="124"/>
        <v>1.75351532214823</v>
      </c>
      <c r="Q156" s="41">
        <f t="shared" si="124"/>
        <v>1.7439809912366497</v>
      </c>
      <c r="R156" s="41">
        <f t="shared" si="124"/>
        <v>1.595876065199184</v>
      </c>
      <c r="S156" s="41">
        <f t="shared" si="124"/>
        <v>1.3925858195286611</v>
      </c>
      <c r="T156" s="41">
        <f t="shared" si="124"/>
        <v>1.1849870178678208</v>
      </c>
      <c r="U156" s="41">
        <f t="shared" si="124"/>
        <v>0.9959536417789251</v>
      </c>
      <c r="V156" s="41">
        <f t="shared" si="124"/>
        <v>0.8300864658816918</v>
      </c>
      <c r="W156" s="41">
        <f t="shared" si="124"/>
        <v>0.6804324643655026</v>
      </c>
      <c r="X156" s="41">
        <f t="shared" si="124"/>
        <v>0.5317210839354496</v>
      </c>
      <c r="Y156" s="41">
        <f t="shared" si="124"/>
        <v>0.36090602661429905</v>
      </c>
      <c r="Z156" s="41">
        <f t="shared" si="124"/>
        <v>0.13496363814256584</v>
      </c>
    </row>
    <row r="157" spans="1:26" ht="12.75">
      <c r="A157" s="112" t="s">
        <v>27</v>
      </c>
      <c r="B157" s="41">
        <f aca="true" t="shared" si="125" ref="B157:Z157">B91</f>
        <v>0.013763365503305917</v>
      </c>
      <c r="C157" s="41">
        <f t="shared" si="125"/>
        <v>-0.0738861984728613</v>
      </c>
      <c r="D157" s="41">
        <f t="shared" si="125"/>
        <v>-0.22096773496570732</v>
      </c>
      <c r="E157" s="41">
        <f t="shared" si="125"/>
        <v>-0.46566884615250836</v>
      </c>
      <c r="F157" s="41">
        <f t="shared" si="125"/>
        <v>-0.8396813408703512</v>
      </c>
      <c r="G157" s="41">
        <f t="shared" si="125"/>
        <v>-1.3125791259591033</v>
      </c>
      <c r="H157" s="41">
        <f t="shared" si="125"/>
        <v>-1.7164787743871548</v>
      </c>
      <c r="I157" s="41">
        <f t="shared" si="125"/>
        <v>-1.827881621869436</v>
      </c>
      <c r="J157" s="41">
        <f t="shared" si="125"/>
        <v>-1.5936041056779724</v>
      </c>
      <c r="K157" s="41">
        <f t="shared" si="125"/>
        <v>-1.0957134429050484</v>
      </c>
      <c r="L157" s="41">
        <f t="shared" si="125"/>
        <v>-0.4005346908694452</v>
      </c>
      <c r="M157" s="41">
        <f t="shared" si="125"/>
        <v>0.4025774374248186</v>
      </c>
      <c r="N157" s="41">
        <f t="shared" si="125"/>
        <v>1.1422775117732722</v>
      </c>
      <c r="O157" s="41">
        <f t="shared" si="125"/>
        <v>1.641024143264623</v>
      </c>
      <c r="P157" s="41">
        <f t="shared" si="125"/>
        <v>1.8335497875179323</v>
      </c>
      <c r="Q157" s="41">
        <f t="shared" si="125"/>
        <v>1.7798856026807903</v>
      </c>
      <c r="R157" s="41">
        <f t="shared" si="125"/>
        <v>1.5869696371133437</v>
      </c>
      <c r="S157" s="41">
        <f t="shared" si="125"/>
        <v>1.3434983248475882</v>
      </c>
      <c r="T157" s="41">
        <f t="shared" si="125"/>
        <v>1.1034380596877778</v>
      </c>
      <c r="U157" s="41">
        <f t="shared" si="125"/>
        <v>0.893781084079436</v>
      </c>
      <c r="V157" s="41">
        <f t="shared" si="125"/>
        <v>0.724258215737652</v>
      </c>
      <c r="W157" s="41">
        <f t="shared" si="125"/>
        <v>0.5926242359815036</v>
      </c>
      <c r="X157" s="41">
        <f t="shared" si="125"/>
        <v>0.48612974959225497</v>
      </c>
      <c r="Y157" s="41">
        <f t="shared" si="125"/>
        <v>0.38040292035642725</v>
      </c>
      <c r="Z157" s="41">
        <f t="shared" si="125"/>
        <v>0.2358681282923477</v>
      </c>
    </row>
    <row r="158" spans="1:26" ht="12.75">
      <c r="A158" s="112" t="s">
        <v>77</v>
      </c>
      <c r="B158" s="41">
        <f>$I$9*B156</f>
        <v>-0.026655681073068205</v>
      </c>
      <c r="C158" s="41">
        <f aca="true" t="shared" si="126" ref="C158:Z158">$I$9*C156</f>
        <v>-0.14465431154562067</v>
      </c>
      <c r="D158" s="41">
        <f t="shared" si="126"/>
        <v>-0.3138962524400635</v>
      </c>
      <c r="E158" s="41">
        <f t="shared" si="126"/>
        <v>-0.5653856935258703</v>
      </c>
      <c r="F158" s="41">
        <f t="shared" si="126"/>
        <v>-0.9239085129488612</v>
      </c>
      <c r="G158" s="41">
        <f t="shared" si="126"/>
        <v>-1.3546993424861373</v>
      </c>
      <c r="H158" s="41">
        <f t="shared" si="126"/>
        <v>-1.692285724164886</v>
      </c>
      <c r="I158" s="41">
        <f t="shared" si="126"/>
        <v>-1.7281407182161395</v>
      </c>
      <c r="J158" s="41">
        <f t="shared" si="126"/>
        <v>-1.4399036945581178</v>
      </c>
      <c r="K158" s="41">
        <f t="shared" si="126"/>
        <v>-0.9461979043869152</v>
      </c>
      <c r="L158" s="41">
        <f t="shared" si="126"/>
        <v>-0.3244844019828578</v>
      </c>
      <c r="M158" s="41">
        <f t="shared" si="126"/>
        <v>0.3757847954071668</v>
      </c>
      <c r="N158" s="41">
        <f t="shared" si="126"/>
        <v>1.0451712792851073</v>
      </c>
      <c r="O158" s="41">
        <f t="shared" si="126"/>
        <v>1.531965030814899</v>
      </c>
      <c r="P158" s="41">
        <f t="shared" si="126"/>
        <v>1.75351532214823</v>
      </c>
      <c r="Q158" s="41">
        <f t="shared" si="126"/>
        <v>1.7439809912366497</v>
      </c>
      <c r="R158" s="41">
        <f t="shared" si="126"/>
        <v>1.595876065199184</v>
      </c>
      <c r="S158" s="41">
        <f t="shared" si="126"/>
        <v>1.3925858195286611</v>
      </c>
      <c r="T158" s="41">
        <f t="shared" si="126"/>
        <v>1.1849870178678208</v>
      </c>
      <c r="U158" s="41">
        <f t="shared" si="126"/>
        <v>0.9959536417789251</v>
      </c>
      <c r="V158" s="41">
        <f t="shared" si="126"/>
        <v>0.8300864658816918</v>
      </c>
      <c r="W158" s="41">
        <f t="shared" si="126"/>
        <v>0.6804324643655026</v>
      </c>
      <c r="X158" s="41">
        <f t="shared" si="126"/>
        <v>0.5317210839354496</v>
      </c>
      <c r="Y158" s="41">
        <f t="shared" si="126"/>
        <v>0.36090602661429905</v>
      </c>
      <c r="Z158" s="41">
        <f t="shared" si="126"/>
        <v>0.13496363814256584</v>
      </c>
    </row>
    <row r="159" spans="1:26" ht="13.5" thickBot="1">
      <c r="A159" s="112" t="s">
        <v>74</v>
      </c>
      <c r="B159" s="41">
        <f>$I$9*B157</f>
        <v>0.013763365503305917</v>
      </c>
      <c r="C159" s="41">
        <f aca="true" t="shared" si="127" ref="C159:Z159">$I$9*C157</f>
        <v>-0.0738861984728613</v>
      </c>
      <c r="D159" s="41">
        <f t="shared" si="127"/>
        <v>-0.22096773496570732</v>
      </c>
      <c r="E159" s="41">
        <f t="shared" si="127"/>
        <v>-0.46566884615250836</v>
      </c>
      <c r="F159" s="41">
        <f t="shared" si="127"/>
        <v>-0.8396813408703512</v>
      </c>
      <c r="G159" s="41">
        <f t="shared" si="127"/>
        <v>-1.3125791259591033</v>
      </c>
      <c r="H159" s="41">
        <f t="shared" si="127"/>
        <v>-1.7164787743871548</v>
      </c>
      <c r="I159" s="41">
        <f t="shared" si="127"/>
        <v>-1.827881621869436</v>
      </c>
      <c r="J159" s="41">
        <f t="shared" si="127"/>
        <v>-1.5936041056779724</v>
      </c>
      <c r="K159" s="41">
        <f t="shared" si="127"/>
        <v>-1.0957134429050484</v>
      </c>
      <c r="L159" s="41">
        <f t="shared" si="127"/>
        <v>-0.4005346908694452</v>
      </c>
      <c r="M159" s="41">
        <f t="shared" si="127"/>
        <v>0.4025774374248186</v>
      </c>
      <c r="N159" s="41">
        <f t="shared" si="127"/>
        <v>1.1422775117732722</v>
      </c>
      <c r="O159" s="41">
        <f t="shared" si="127"/>
        <v>1.641024143264623</v>
      </c>
      <c r="P159" s="41">
        <f t="shared" si="127"/>
        <v>1.8335497875179323</v>
      </c>
      <c r="Q159" s="41">
        <f t="shared" si="127"/>
        <v>1.7798856026807903</v>
      </c>
      <c r="R159" s="41">
        <f t="shared" si="127"/>
        <v>1.5869696371133437</v>
      </c>
      <c r="S159" s="41">
        <f t="shared" si="127"/>
        <v>1.3434983248475882</v>
      </c>
      <c r="T159" s="41">
        <f t="shared" si="127"/>
        <v>1.1034380596877778</v>
      </c>
      <c r="U159" s="41">
        <f t="shared" si="127"/>
        <v>0.893781084079436</v>
      </c>
      <c r="V159" s="41">
        <f t="shared" si="127"/>
        <v>0.724258215737652</v>
      </c>
      <c r="W159" s="41">
        <f t="shared" si="127"/>
        <v>0.5926242359815036</v>
      </c>
      <c r="X159" s="41">
        <f t="shared" si="127"/>
        <v>0.48612974959225497</v>
      </c>
      <c r="Y159" s="41">
        <f t="shared" si="127"/>
        <v>0.38040292035642725</v>
      </c>
      <c r="Z159" s="41">
        <f t="shared" si="127"/>
        <v>0.2358681282923477</v>
      </c>
    </row>
    <row r="160" spans="1:26" ht="13.5" thickBot="1">
      <c r="A160" s="117" t="s">
        <v>90</v>
      </c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:256" ht="12.75">
      <c r="A161" s="112" t="s">
        <v>76</v>
      </c>
      <c r="B161" s="133">
        <f aca="true" t="shared" si="128" ref="B161:Z161">$I$9*(B154*B156+B155*B157)</f>
        <v>-0.010824627274994064</v>
      </c>
      <c r="C161" s="133">
        <f t="shared" si="128"/>
        <v>-0.1808472679448389</v>
      </c>
      <c r="D161" s="133">
        <f t="shared" si="128"/>
        <v>-0.41979549687015316</v>
      </c>
      <c r="E161" s="133">
        <f t="shared" si="128"/>
        <v>-0.7146341823645352</v>
      </c>
      <c r="F161" s="133">
        <f t="shared" si="128"/>
        <v>-0.9244658845492668</v>
      </c>
      <c r="G161" s="133">
        <f t="shared" si="128"/>
        <v>-0.661942461707562</v>
      </c>
      <c r="H161" s="133">
        <f t="shared" si="128"/>
        <v>0.47719033790280363</v>
      </c>
      <c r="I161" s="133">
        <f t="shared" si="128"/>
        <v>2.0986680130234143</v>
      </c>
      <c r="J161" s="133">
        <f t="shared" si="128"/>
        <v>3.0777114006244535</v>
      </c>
      <c r="K161" s="133">
        <f t="shared" si="128"/>
        <v>2.7307898859873667</v>
      </c>
      <c r="L161" s="133">
        <f t="shared" si="128"/>
        <v>1.0951460203463153</v>
      </c>
      <c r="M161" s="133">
        <f t="shared" si="128"/>
        <v>-1.1744321654534429</v>
      </c>
      <c r="N161" s="133">
        <f t="shared" si="128"/>
        <v>-2.9230275719502297</v>
      </c>
      <c r="O161" s="133">
        <f t="shared" si="128"/>
        <v>-3.2757039064034355</v>
      </c>
      <c r="P161" s="133">
        <f t="shared" si="128"/>
        <v>-2.3684520330659207</v>
      </c>
      <c r="Q161" s="133">
        <f t="shared" si="128"/>
        <v>-0.9881637362139913</v>
      </c>
      <c r="R161" s="133">
        <f t="shared" si="128"/>
        <v>0.2150146820404742</v>
      </c>
      <c r="S161" s="133">
        <f t="shared" si="128"/>
        <v>1.0018241774981353</v>
      </c>
      <c r="T161" s="133">
        <f t="shared" si="128"/>
        <v>1.4022341163494583</v>
      </c>
      <c r="U161" s="133">
        <f t="shared" si="128"/>
        <v>1.5348437405540878</v>
      </c>
      <c r="V161" s="133">
        <f t="shared" si="128"/>
        <v>1.5107997484580988</v>
      </c>
      <c r="W161" s="133">
        <f t="shared" si="128"/>
        <v>1.399669412285609</v>
      </c>
      <c r="X161" s="133">
        <f t="shared" si="128"/>
        <v>1.2215952985537557</v>
      </c>
      <c r="Y161" s="133">
        <f t="shared" si="128"/>
        <v>0.946353099288074</v>
      </c>
      <c r="Z161" s="133">
        <f t="shared" si="128"/>
        <v>0.4919502294038959</v>
      </c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134"/>
      <c r="BD161" s="134"/>
      <c r="BE161" s="134"/>
      <c r="BF161" s="134"/>
      <c r="BG161" s="134"/>
      <c r="BH161" s="134"/>
      <c r="BI161" s="134"/>
      <c r="BJ161" s="134"/>
      <c r="BK161" s="134"/>
      <c r="BL161" s="134"/>
      <c r="BM161" s="134"/>
      <c r="BN161" s="134"/>
      <c r="BO161" s="134"/>
      <c r="BP161" s="134"/>
      <c r="BQ161" s="134"/>
      <c r="BR161" s="134"/>
      <c r="BS161" s="134"/>
      <c r="BT161" s="134"/>
      <c r="BU161" s="134"/>
      <c r="BV161" s="134"/>
      <c r="BW161" s="134"/>
      <c r="BX161" s="134"/>
      <c r="BY161" s="134"/>
      <c r="BZ161" s="134"/>
      <c r="CA161" s="134"/>
      <c r="CB161" s="134"/>
      <c r="CC161" s="134"/>
      <c r="CD161" s="134"/>
      <c r="CE161" s="134"/>
      <c r="CF161" s="134"/>
      <c r="CG161" s="134"/>
      <c r="CH161" s="134"/>
      <c r="CI161" s="134"/>
      <c r="CJ161" s="134"/>
      <c r="CK161" s="134"/>
      <c r="CL161" s="134"/>
      <c r="CM161" s="134"/>
      <c r="CN161" s="134"/>
      <c r="CO161" s="134"/>
      <c r="CP161" s="134"/>
      <c r="CQ161" s="134"/>
      <c r="CR161" s="134"/>
      <c r="CS161" s="134"/>
      <c r="CT161" s="134"/>
      <c r="CU161" s="134"/>
      <c r="CV161" s="134"/>
      <c r="CW161" s="134"/>
      <c r="CX161" s="134"/>
      <c r="CY161" s="134"/>
      <c r="CZ161" s="134"/>
      <c r="DA161" s="134"/>
      <c r="DB161" s="134"/>
      <c r="DC161" s="134"/>
      <c r="DD161" s="134"/>
      <c r="DE161" s="134"/>
      <c r="DF161" s="134"/>
      <c r="DG161" s="134"/>
      <c r="DH161" s="134"/>
      <c r="DI161" s="134"/>
      <c r="DJ161" s="134"/>
      <c r="DK161" s="134"/>
      <c r="DL161" s="134"/>
      <c r="DM161" s="134"/>
      <c r="DN161" s="134"/>
      <c r="DO161" s="134"/>
      <c r="DP161" s="134"/>
      <c r="DQ161" s="134"/>
      <c r="DR161" s="134"/>
      <c r="DS161" s="134"/>
      <c r="DT161" s="134"/>
      <c r="DU161" s="134"/>
      <c r="DV161" s="134"/>
      <c r="DW161" s="134"/>
      <c r="DX161" s="134"/>
      <c r="DY161" s="134"/>
      <c r="DZ161" s="134"/>
      <c r="EA161" s="134"/>
      <c r="EB161" s="134"/>
      <c r="EC161" s="134"/>
      <c r="ED161" s="134"/>
      <c r="EE161" s="134"/>
      <c r="EF161" s="134"/>
      <c r="EG161" s="134"/>
      <c r="EH161" s="134"/>
      <c r="EI161" s="134"/>
      <c r="EJ161" s="134"/>
      <c r="EK161" s="134"/>
      <c r="EL161" s="134"/>
      <c r="EM161" s="134"/>
      <c r="EN161" s="134"/>
      <c r="EO161" s="134"/>
      <c r="EP161" s="134"/>
      <c r="EQ161" s="134"/>
      <c r="ER161" s="134"/>
      <c r="ES161" s="134"/>
      <c r="ET161" s="134"/>
      <c r="EU161" s="134"/>
      <c r="EV161" s="134"/>
      <c r="EW161" s="134"/>
      <c r="EX161" s="134"/>
      <c r="EY161" s="134"/>
      <c r="EZ161" s="134"/>
      <c r="FA161" s="134"/>
      <c r="FB161" s="134"/>
      <c r="FC161" s="134"/>
      <c r="FD161" s="134"/>
      <c r="FE161" s="134"/>
      <c r="FF161" s="134"/>
      <c r="FG161" s="134"/>
      <c r="FH161" s="134"/>
      <c r="FI161" s="134"/>
      <c r="FJ161" s="134"/>
      <c r="FK161" s="134"/>
      <c r="FL161" s="134"/>
      <c r="FM161" s="134"/>
      <c r="FN161" s="134"/>
      <c r="FO161" s="134"/>
      <c r="FP161" s="134"/>
      <c r="FQ161" s="134"/>
      <c r="FR161" s="134"/>
      <c r="FS161" s="134"/>
      <c r="FT161" s="134"/>
      <c r="FU161" s="134"/>
      <c r="FV161" s="134"/>
      <c r="FW161" s="134"/>
      <c r="FX161" s="134"/>
      <c r="FY161" s="134"/>
      <c r="FZ161" s="134"/>
      <c r="GA161" s="134"/>
      <c r="GB161" s="134"/>
      <c r="GC161" s="134"/>
      <c r="GD161" s="134"/>
      <c r="GE161" s="134"/>
      <c r="GF161" s="134"/>
      <c r="GG161" s="134"/>
      <c r="GH161" s="134"/>
      <c r="GI161" s="134"/>
      <c r="GJ161" s="134"/>
      <c r="GK161" s="134"/>
      <c r="GL161" s="134"/>
      <c r="GM161" s="134"/>
      <c r="GN161" s="134"/>
      <c r="GO161" s="134"/>
      <c r="GP161" s="134"/>
      <c r="GQ161" s="134"/>
      <c r="GR161" s="134"/>
      <c r="GS161" s="134"/>
      <c r="GT161" s="134"/>
      <c r="GU161" s="134"/>
      <c r="GV161" s="134"/>
      <c r="GW161" s="134"/>
      <c r="GX161" s="134"/>
      <c r="GY161" s="134"/>
      <c r="GZ161" s="134"/>
      <c r="HA161" s="134"/>
      <c r="HB161" s="134"/>
      <c r="HC161" s="134"/>
      <c r="HD161" s="134"/>
      <c r="HE161" s="134"/>
      <c r="HF161" s="134"/>
      <c r="HG161" s="134"/>
      <c r="HH161" s="134"/>
      <c r="HI161" s="134"/>
      <c r="HJ161" s="134"/>
      <c r="HK161" s="134"/>
      <c r="HL161" s="134"/>
      <c r="HM161" s="134"/>
      <c r="HN161" s="134"/>
      <c r="HO161" s="134"/>
      <c r="HP161" s="134"/>
      <c r="HQ161" s="134"/>
      <c r="HR161" s="134"/>
      <c r="HS161" s="134"/>
      <c r="HT161" s="134"/>
      <c r="HU161" s="134"/>
      <c r="HV161" s="134"/>
      <c r="HW161" s="134"/>
      <c r="HX161" s="134"/>
      <c r="HY161" s="134"/>
      <c r="HZ161" s="134"/>
      <c r="IA161" s="134"/>
      <c r="IB161" s="134"/>
      <c r="IC161" s="134"/>
      <c r="ID161" s="134"/>
      <c r="IE161" s="134"/>
      <c r="IF161" s="134"/>
      <c r="IG161" s="134"/>
      <c r="IH161" s="134"/>
      <c r="II161" s="134"/>
      <c r="IJ161" s="134"/>
      <c r="IK161" s="134"/>
      <c r="IL161" s="134"/>
      <c r="IM161" s="134"/>
      <c r="IN161" s="134"/>
      <c r="IO161" s="134"/>
      <c r="IP161" s="134"/>
      <c r="IQ161" s="134"/>
      <c r="IR161" s="134"/>
      <c r="IS161" s="134"/>
      <c r="IT161" s="134"/>
      <c r="IU161" s="134"/>
      <c r="IV161" s="134"/>
    </row>
    <row r="162" spans="1:26" s="129" customFormat="1" ht="13.5" thickBot="1">
      <c r="A162" s="113" t="s">
        <v>75</v>
      </c>
      <c r="B162" s="130">
        <f aca="true" t="shared" si="129" ref="B162:Z162">$I$9*$B$12*B155</f>
        <v>8.396185476860502</v>
      </c>
      <c r="C162" s="130">
        <f t="shared" si="129"/>
        <v>8.275228603133792</v>
      </c>
      <c r="D162" s="130">
        <f t="shared" si="129"/>
        <v>7.848640154411413</v>
      </c>
      <c r="E162" s="130">
        <f t="shared" si="129"/>
        <v>6.931099712605447</v>
      </c>
      <c r="F162" s="130">
        <f t="shared" si="129"/>
        <v>5.241955109614929</v>
      </c>
      <c r="G162" s="130">
        <f t="shared" si="129"/>
        <v>2.4817148623158527</v>
      </c>
      <c r="H162" s="130">
        <f t="shared" si="129"/>
        <v>-1.3998923601366489</v>
      </c>
      <c r="I162" s="130">
        <f t="shared" si="129"/>
        <v>-5.901728989061721</v>
      </c>
      <c r="J162" s="130">
        <f t="shared" si="129"/>
        <v>-10.145717773941188</v>
      </c>
      <c r="K162" s="130">
        <f t="shared" si="129"/>
        <v>-13.373694649422525</v>
      </c>
      <c r="L162" s="130">
        <f t="shared" si="129"/>
        <v>-15.105064558202093</v>
      </c>
      <c r="M162" s="130">
        <f t="shared" si="129"/>
        <v>-15.088503988437367</v>
      </c>
      <c r="N162" s="130">
        <f t="shared" si="129"/>
        <v>-13.36272457622172</v>
      </c>
      <c r="O162" s="130">
        <f t="shared" si="129"/>
        <v>-10.323715987318838</v>
      </c>
      <c r="P162" s="130">
        <f t="shared" si="129"/>
        <v>-6.60275729783546</v>
      </c>
      <c r="Q162" s="130">
        <f t="shared" si="129"/>
        <v>-2.8042030249376215</v>
      </c>
      <c r="R162" s="130">
        <f t="shared" si="129"/>
        <v>0.6755422730176736</v>
      </c>
      <c r="S162" s="130">
        <f t="shared" si="129"/>
        <v>3.6615254671801143</v>
      </c>
      <c r="T162" s="130">
        <f t="shared" si="129"/>
        <v>6.127507210536541</v>
      </c>
      <c r="U162" s="130">
        <f t="shared" si="129"/>
        <v>8.122006330052097</v>
      </c>
      <c r="V162" s="130">
        <f t="shared" si="129"/>
        <v>9.719850212914945</v>
      </c>
      <c r="W162" s="130">
        <f t="shared" si="129"/>
        <v>10.994556738157</v>
      </c>
      <c r="X162" s="130">
        <f t="shared" si="129"/>
        <v>12.001712415167026</v>
      </c>
      <c r="Y162" s="130">
        <f t="shared" si="129"/>
        <v>12.765974337086268</v>
      </c>
      <c r="Z162" s="130">
        <f t="shared" si="129"/>
        <v>13.266129655864862</v>
      </c>
    </row>
    <row r="163" spans="1:256" ht="12.75">
      <c r="A163" s="5" t="s">
        <v>125</v>
      </c>
      <c r="B163" s="5">
        <f aca="true" t="shared" si="130" ref="B163:Z163">B161+B162</f>
        <v>8.385360849585508</v>
      </c>
      <c r="C163" s="5">
        <f t="shared" si="130"/>
        <v>8.094381335188952</v>
      </c>
      <c r="D163" s="5">
        <f t="shared" si="130"/>
        <v>7.42884465754126</v>
      </c>
      <c r="E163" s="5">
        <f t="shared" si="130"/>
        <v>6.216465530240912</v>
      </c>
      <c r="F163" s="5">
        <f t="shared" si="130"/>
        <v>4.317489225065662</v>
      </c>
      <c r="G163" s="5">
        <f t="shared" si="130"/>
        <v>1.8197724006082907</v>
      </c>
      <c r="H163" s="5">
        <f t="shared" si="130"/>
        <v>-0.9227020222338452</v>
      </c>
      <c r="I163" s="5">
        <f t="shared" si="130"/>
        <v>-3.8030609760383065</v>
      </c>
      <c r="J163" s="5">
        <f t="shared" si="130"/>
        <v>-7.068006373316734</v>
      </c>
      <c r="K163" s="5">
        <f t="shared" si="130"/>
        <v>-10.642904763435158</v>
      </c>
      <c r="L163" s="5">
        <f t="shared" si="130"/>
        <v>-14.009918537855778</v>
      </c>
      <c r="M163" s="5">
        <f t="shared" si="130"/>
        <v>-16.26293615389081</v>
      </c>
      <c r="N163" s="5">
        <f t="shared" si="130"/>
        <v>-16.285752148171948</v>
      </c>
      <c r="O163" s="5">
        <f t="shared" si="130"/>
        <v>-13.599419893722274</v>
      </c>
      <c r="P163" s="5">
        <f t="shared" si="130"/>
        <v>-8.971209330901381</v>
      </c>
      <c r="Q163" s="5">
        <f t="shared" si="130"/>
        <v>-3.7923667611516128</v>
      </c>
      <c r="R163" s="5">
        <f t="shared" si="130"/>
        <v>0.8905569550581478</v>
      </c>
      <c r="S163" s="5">
        <f t="shared" si="130"/>
        <v>4.66334964467825</v>
      </c>
      <c r="T163" s="5">
        <f t="shared" si="130"/>
        <v>7.529741326885999</v>
      </c>
      <c r="U163" s="5">
        <f t="shared" si="130"/>
        <v>9.656850070606184</v>
      </c>
      <c r="V163" s="5">
        <f t="shared" si="130"/>
        <v>11.230649961373045</v>
      </c>
      <c r="W163" s="5">
        <f t="shared" si="130"/>
        <v>12.39422615044261</v>
      </c>
      <c r="X163" s="5">
        <f t="shared" si="130"/>
        <v>13.223307713720782</v>
      </c>
      <c r="Y163" s="5">
        <f t="shared" si="130"/>
        <v>13.712327436374341</v>
      </c>
      <c r="Z163" s="5">
        <f t="shared" si="130"/>
        <v>13.758079885268758</v>
      </c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27:256" ht="13.5" thickBot="1"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6" ht="18.75" thickBot="1">
      <c r="A165" s="121" t="s">
        <v>92</v>
      </c>
      <c r="B165" s="126" t="s">
        <v>100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56" ht="12.75">
      <c r="A166" s="111" t="s">
        <v>93</v>
      </c>
      <c r="B166" s="158">
        <f aca="true" t="shared" si="131" ref="B166:Z166">B30+($K$8-$F$7)*COS(B40-$B$40)-($L$8-$G$7)*SIN(B40-$B$40)</f>
        <v>1.2</v>
      </c>
      <c r="C166" s="158">
        <f t="shared" si="131"/>
        <v>1.1474675740554008</v>
      </c>
      <c r="D166" s="158">
        <f t="shared" si="131"/>
        <v>1.0301337106263704</v>
      </c>
      <c r="E166" s="158">
        <f t="shared" si="131"/>
        <v>0.856193487764669</v>
      </c>
      <c r="F166" s="158">
        <f t="shared" si="131"/>
        <v>0.6376808710020645</v>
      </c>
      <c r="G166" s="158">
        <f t="shared" si="131"/>
        <v>0.3896191624247838</v>
      </c>
      <c r="H166" s="158">
        <f t="shared" si="131"/>
        <v>0.12894756206902616</v>
      </c>
      <c r="I166" s="158">
        <f t="shared" si="131"/>
        <v>-0.1267078268404056</v>
      </c>
      <c r="J166" s="158">
        <f t="shared" si="131"/>
        <v>-0.360313949977114</v>
      </c>
      <c r="K166" s="158">
        <f t="shared" si="131"/>
        <v>-0.5565912361042785</v>
      </c>
      <c r="L166" s="158">
        <f t="shared" si="131"/>
        <v>-0.7028346738381936</v>
      </c>
      <c r="M166" s="158">
        <f t="shared" si="131"/>
        <v>-0.7893232624796287</v>
      </c>
      <c r="N166" s="158">
        <f t="shared" si="131"/>
        <v>-0.8096577218496676</v>
      </c>
      <c r="O166" s="158">
        <f t="shared" si="131"/>
        <v>-0.7614599798957059</v>
      </c>
      <c r="P166" s="158">
        <f t="shared" si="131"/>
        <v>-0.6471860188023467</v>
      </c>
      <c r="Q166" s="158">
        <f t="shared" si="131"/>
        <v>-0.4743518770643623</v>
      </c>
      <c r="R166" s="158">
        <f t="shared" si="131"/>
        <v>-0.25495392688224044</v>
      </c>
      <c r="S166" s="158">
        <f t="shared" si="131"/>
        <v>-0.004386133719728697</v>
      </c>
      <c r="T166" s="158">
        <f t="shared" si="131"/>
        <v>0.25982881506725425</v>
      </c>
      <c r="U166" s="158">
        <f t="shared" si="131"/>
        <v>0.5193448993146932</v>
      </c>
      <c r="V166" s="158">
        <f t="shared" si="131"/>
        <v>0.7562739485809662</v>
      </c>
      <c r="W166" s="158">
        <f t="shared" si="131"/>
        <v>0.954394630612291</v>
      </c>
      <c r="X166" s="158">
        <f t="shared" si="131"/>
        <v>1.100232700278569</v>
      </c>
      <c r="Y166" s="158">
        <f t="shared" si="131"/>
        <v>1.183951885504853</v>
      </c>
      <c r="Z166" s="158">
        <f t="shared" si="131"/>
        <v>1.2</v>
      </c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  <c r="CV166" s="158"/>
      <c r="CW166" s="158"/>
      <c r="CX166" s="158"/>
      <c r="CY166" s="158"/>
      <c r="CZ166" s="158"/>
      <c r="DA166" s="158"/>
      <c r="DB166" s="158"/>
      <c r="DC166" s="158"/>
      <c r="DD166" s="158"/>
      <c r="DE166" s="158"/>
      <c r="DF166" s="158"/>
      <c r="DG166" s="158"/>
      <c r="DH166" s="158"/>
      <c r="DI166" s="158"/>
      <c r="DJ166" s="158"/>
      <c r="DK166" s="158"/>
      <c r="DL166" s="158"/>
      <c r="DM166" s="158"/>
      <c r="DN166" s="158"/>
      <c r="DO166" s="158"/>
      <c r="DP166" s="158"/>
      <c r="DQ166" s="158"/>
      <c r="DR166" s="158"/>
      <c r="DS166" s="158"/>
      <c r="DT166" s="158"/>
      <c r="DU166" s="158"/>
      <c r="DV166" s="158"/>
      <c r="DW166" s="158"/>
      <c r="DX166" s="158"/>
      <c r="DY166" s="158"/>
      <c r="DZ166" s="158"/>
      <c r="EA166" s="158"/>
      <c r="EB166" s="158"/>
      <c r="EC166" s="158"/>
      <c r="ED166" s="158"/>
      <c r="EE166" s="158"/>
      <c r="EF166" s="158"/>
      <c r="EG166" s="158"/>
      <c r="EH166" s="158"/>
      <c r="EI166" s="158"/>
      <c r="EJ166" s="158"/>
      <c r="EK166" s="158"/>
      <c r="EL166" s="158"/>
      <c r="EM166" s="158"/>
      <c r="EN166" s="158"/>
      <c r="EO166" s="158"/>
      <c r="EP166" s="158"/>
      <c r="EQ166" s="158"/>
      <c r="ER166" s="158"/>
      <c r="ES166" s="158"/>
      <c r="ET166" s="158"/>
      <c r="EU166" s="158"/>
      <c r="EV166" s="158"/>
      <c r="EW166" s="158"/>
      <c r="EX166" s="158"/>
      <c r="EY166" s="158"/>
      <c r="EZ166" s="158"/>
      <c r="FA166" s="158"/>
      <c r="FB166" s="158"/>
      <c r="FC166" s="158"/>
      <c r="FD166" s="158"/>
      <c r="FE166" s="158"/>
      <c r="FF166" s="158"/>
      <c r="FG166" s="158"/>
      <c r="FH166" s="158"/>
      <c r="FI166" s="158"/>
      <c r="FJ166" s="158"/>
      <c r="FK166" s="158"/>
      <c r="FL166" s="158"/>
      <c r="FM166" s="158"/>
      <c r="FN166" s="158"/>
      <c r="FO166" s="158"/>
      <c r="FP166" s="158"/>
      <c r="FQ166" s="158"/>
      <c r="FR166" s="158"/>
      <c r="FS166" s="158"/>
      <c r="FT166" s="158"/>
      <c r="FU166" s="158"/>
      <c r="FV166" s="158"/>
      <c r="FW166" s="158"/>
      <c r="FX166" s="158"/>
      <c r="FY166" s="158"/>
      <c r="FZ166" s="158"/>
      <c r="GA166" s="158"/>
      <c r="GB166" s="158"/>
      <c r="GC166" s="158"/>
      <c r="GD166" s="158"/>
      <c r="GE166" s="158"/>
      <c r="GF166" s="158"/>
      <c r="GG166" s="158"/>
      <c r="GH166" s="158"/>
      <c r="GI166" s="158"/>
      <c r="GJ166" s="158"/>
      <c r="GK166" s="158"/>
      <c r="GL166" s="158"/>
      <c r="GM166" s="158"/>
      <c r="GN166" s="158"/>
      <c r="GO166" s="158"/>
      <c r="GP166" s="158"/>
      <c r="GQ166" s="158"/>
      <c r="GR166" s="158"/>
      <c r="GS166" s="158"/>
      <c r="GT166" s="158"/>
      <c r="GU166" s="158"/>
      <c r="GV166" s="158"/>
      <c r="GW166" s="158"/>
      <c r="GX166" s="158"/>
      <c r="GY166" s="158"/>
      <c r="GZ166" s="158"/>
      <c r="HA166" s="158"/>
      <c r="HB166" s="158"/>
      <c r="HC166" s="158"/>
      <c r="HD166" s="158"/>
      <c r="HE166" s="158"/>
      <c r="HF166" s="158"/>
      <c r="HG166" s="158"/>
      <c r="HH166" s="158"/>
      <c r="HI166" s="158"/>
      <c r="HJ166" s="158"/>
      <c r="HK166" s="158"/>
      <c r="HL166" s="158"/>
      <c r="HM166" s="158"/>
      <c r="HN166" s="158"/>
      <c r="HO166" s="158"/>
      <c r="HP166" s="158"/>
      <c r="HQ166" s="158"/>
      <c r="HR166" s="158"/>
      <c r="HS166" s="158"/>
      <c r="HT166" s="158"/>
      <c r="HU166" s="158"/>
      <c r="HV166" s="158"/>
      <c r="HW166" s="158"/>
      <c r="HX166" s="158"/>
      <c r="HY166" s="158"/>
      <c r="HZ166" s="158"/>
      <c r="IA166" s="158"/>
      <c r="IB166" s="158"/>
      <c r="IC166" s="158"/>
      <c r="ID166" s="158"/>
      <c r="IE166" s="158"/>
      <c r="IF166" s="158"/>
      <c r="IG166" s="158"/>
      <c r="IH166" s="158"/>
      <c r="II166" s="158"/>
      <c r="IJ166" s="158"/>
      <c r="IK166" s="158"/>
      <c r="IL166" s="158"/>
      <c r="IM166" s="158"/>
      <c r="IN166" s="158"/>
      <c r="IO166" s="158"/>
      <c r="IP166" s="158"/>
      <c r="IQ166" s="158"/>
      <c r="IR166" s="158"/>
      <c r="IS166" s="158"/>
      <c r="IT166" s="158"/>
      <c r="IU166" s="158"/>
      <c r="IV166" s="158"/>
    </row>
    <row r="167" spans="1:256" ht="12.75">
      <c r="A167" s="112" t="s">
        <v>94</v>
      </c>
      <c r="B167" s="129">
        <f aca="true" t="shared" si="132" ref="B167:Z167">B31+($K$8-$F$7)*SIN(B40-$B$40)+($L$8-$G$7)*COS(B40-$B$40)</f>
        <v>0</v>
      </c>
      <c r="C167" s="129">
        <f t="shared" si="132"/>
        <v>0.2648042552347394</v>
      </c>
      <c r="D167" s="129">
        <f t="shared" si="132"/>
        <v>0.5056098191826607</v>
      </c>
      <c r="E167" s="129">
        <f t="shared" si="132"/>
        <v>0.7061223622012289</v>
      </c>
      <c r="F167" s="129">
        <f t="shared" si="132"/>
        <v>0.8526347148541846</v>
      </c>
      <c r="G167" s="129">
        <f t="shared" si="132"/>
        <v>0.9349152854190551</v>
      </c>
      <c r="H167" s="129">
        <f t="shared" si="132"/>
        <v>0.9468785118328917</v>
      </c>
      <c r="I167" s="129">
        <f t="shared" si="132"/>
        <v>0.8870301963301288</v>
      </c>
      <c r="J167" s="129">
        <f t="shared" si="132"/>
        <v>0.7587216174708795</v>
      </c>
      <c r="K167" s="129">
        <f t="shared" si="132"/>
        <v>0.5702474232305597</v>
      </c>
      <c r="L167" s="129">
        <f t="shared" si="132"/>
        <v>0.33468978634655283</v>
      </c>
      <c r="M167" s="129">
        <f t="shared" si="132"/>
        <v>0.06915636678670516</v>
      </c>
      <c r="N167" s="129">
        <f t="shared" si="132"/>
        <v>-0.20689162322745955</v>
      </c>
      <c r="O167" s="129">
        <f t="shared" si="132"/>
        <v>-0.4737996952338269</v>
      </c>
      <c r="P167" s="129">
        <f t="shared" si="132"/>
        <v>-0.7134349743747842</v>
      </c>
      <c r="Q167" s="129">
        <f t="shared" si="132"/>
        <v>-0.91013513870978</v>
      </c>
      <c r="R167" s="129">
        <f t="shared" si="132"/>
        <v>-1.0512953568358623</v>
      </c>
      <c r="S167" s="129">
        <f t="shared" si="132"/>
        <v>-1.1279268819175587</v>
      </c>
      <c r="T167" s="129">
        <f t="shared" si="132"/>
        <v>-1.1351793543510686</v>
      </c>
      <c r="U167" s="129">
        <f t="shared" si="132"/>
        <v>-1.0726913256414208</v>
      </c>
      <c r="V167" s="129">
        <f t="shared" si="132"/>
        <v>-0.9446683524119162</v>
      </c>
      <c r="W167" s="129">
        <f t="shared" si="132"/>
        <v>-0.7596504842491844</v>
      </c>
      <c r="X167" s="129">
        <f t="shared" si="132"/>
        <v>-0.529976785407546</v>
      </c>
      <c r="Y167" s="129">
        <f t="shared" si="132"/>
        <v>-0.27098439432631466</v>
      </c>
      <c r="Z167" s="129">
        <f t="shared" si="132"/>
        <v>-2.636779683484747E-16</v>
      </c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29"/>
      <c r="BQ167" s="129"/>
      <c r="BR167" s="129"/>
      <c r="BS167" s="129"/>
      <c r="BT167" s="129"/>
      <c r="BU167" s="129"/>
      <c r="BV167" s="129"/>
      <c r="BW167" s="129"/>
      <c r="BX167" s="129"/>
      <c r="BY167" s="129"/>
      <c r="BZ167" s="129"/>
      <c r="CA167" s="129"/>
      <c r="CB167" s="129"/>
      <c r="CC167" s="129"/>
      <c r="CD167" s="129"/>
      <c r="CE167" s="129"/>
      <c r="CF167" s="129"/>
      <c r="CG167" s="129"/>
      <c r="CH167" s="129"/>
      <c r="CI167" s="129"/>
      <c r="CJ167" s="129"/>
      <c r="CK167" s="129"/>
      <c r="CL167" s="129"/>
      <c r="CM167" s="129"/>
      <c r="CN167" s="129"/>
      <c r="CO167" s="129"/>
      <c r="CP167" s="129"/>
      <c r="CQ167" s="129"/>
      <c r="CR167" s="129"/>
      <c r="CS167" s="129"/>
      <c r="CT167" s="129"/>
      <c r="CU167" s="129"/>
      <c r="CV167" s="129"/>
      <c r="CW167" s="129"/>
      <c r="CX167" s="129"/>
      <c r="CY167" s="129"/>
      <c r="CZ167" s="129"/>
      <c r="DA167" s="129"/>
      <c r="DB167" s="129"/>
      <c r="DC167" s="129"/>
      <c r="DD167" s="129"/>
      <c r="DE167" s="129"/>
      <c r="DF167" s="129"/>
      <c r="DG167" s="129"/>
      <c r="DH167" s="129"/>
      <c r="DI167" s="129"/>
      <c r="DJ167" s="129"/>
      <c r="DK167" s="129"/>
      <c r="DL167" s="129"/>
      <c r="DM167" s="129"/>
      <c r="DN167" s="129"/>
      <c r="DO167" s="129"/>
      <c r="DP167" s="129"/>
      <c r="DQ167" s="129"/>
      <c r="DR167" s="129"/>
      <c r="DS167" s="129"/>
      <c r="DT167" s="129"/>
      <c r="DU167" s="129"/>
      <c r="DV167" s="129"/>
      <c r="DW167" s="129"/>
      <c r="DX167" s="129"/>
      <c r="DY167" s="129"/>
      <c r="DZ167" s="129"/>
      <c r="EA167" s="129"/>
      <c r="EB167" s="129"/>
      <c r="EC167" s="129"/>
      <c r="ED167" s="129"/>
      <c r="EE167" s="129"/>
      <c r="EF167" s="129"/>
      <c r="EG167" s="129"/>
      <c r="EH167" s="129"/>
      <c r="EI167" s="129"/>
      <c r="EJ167" s="129"/>
      <c r="EK167" s="129"/>
      <c r="EL167" s="129"/>
      <c r="EM167" s="129"/>
      <c r="EN167" s="129"/>
      <c r="EO167" s="129"/>
      <c r="EP167" s="129"/>
      <c r="EQ167" s="129"/>
      <c r="ER167" s="129"/>
      <c r="ES167" s="129"/>
      <c r="ET167" s="129"/>
      <c r="EU167" s="129"/>
      <c r="EV167" s="129"/>
      <c r="EW167" s="129"/>
      <c r="EX167" s="129"/>
      <c r="EY167" s="129"/>
      <c r="EZ167" s="129"/>
      <c r="FA167" s="129"/>
      <c r="FB167" s="129"/>
      <c r="FC167" s="129"/>
      <c r="FD167" s="129"/>
      <c r="FE167" s="129"/>
      <c r="FF167" s="129"/>
      <c r="FG167" s="129"/>
      <c r="FH167" s="129"/>
      <c r="FI167" s="129"/>
      <c r="FJ167" s="129"/>
      <c r="FK167" s="129"/>
      <c r="FL167" s="129"/>
      <c r="FM167" s="129"/>
      <c r="FN167" s="129"/>
      <c r="FO167" s="129"/>
      <c r="FP167" s="129"/>
      <c r="FQ167" s="129"/>
      <c r="FR167" s="129"/>
      <c r="FS167" s="129"/>
      <c r="FT167" s="129"/>
      <c r="FU167" s="129"/>
      <c r="FV167" s="129"/>
      <c r="FW167" s="129"/>
      <c r="FX167" s="129"/>
      <c r="FY167" s="129"/>
      <c r="FZ167" s="129"/>
      <c r="GA167" s="129"/>
      <c r="GB167" s="129"/>
      <c r="GC167" s="129"/>
      <c r="GD167" s="129"/>
      <c r="GE167" s="129"/>
      <c r="GF167" s="129"/>
      <c r="GG167" s="129"/>
      <c r="GH167" s="129"/>
      <c r="GI167" s="129"/>
      <c r="GJ167" s="129"/>
      <c r="GK167" s="129"/>
      <c r="GL167" s="129"/>
      <c r="GM167" s="129"/>
      <c r="GN167" s="129"/>
      <c r="GO167" s="129"/>
      <c r="GP167" s="129"/>
      <c r="GQ167" s="129"/>
      <c r="GR167" s="129"/>
      <c r="GS167" s="129"/>
      <c r="GT167" s="129"/>
      <c r="GU167" s="129"/>
      <c r="GV167" s="129"/>
      <c r="GW167" s="129"/>
      <c r="GX167" s="129"/>
      <c r="GY167" s="129"/>
      <c r="GZ167" s="129"/>
      <c r="HA167" s="129"/>
      <c r="HB167" s="129"/>
      <c r="HC167" s="129"/>
      <c r="HD167" s="129"/>
      <c r="HE167" s="129"/>
      <c r="HF167" s="129"/>
      <c r="HG167" s="129"/>
      <c r="HH167" s="129"/>
      <c r="HI167" s="129"/>
      <c r="HJ167" s="129"/>
      <c r="HK167" s="129"/>
      <c r="HL167" s="129"/>
      <c r="HM167" s="129"/>
      <c r="HN167" s="129"/>
      <c r="HO167" s="129"/>
      <c r="HP167" s="129"/>
      <c r="HQ167" s="129"/>
      <c r="HR167" s="129"/>
      <c r="HS167" s="129"/>
      <c r="HT167" s="129"/>
      <c r="HU167" s="129"/>
      <c r="HV167" s="129"/>
      <c r="HW167" s="129"/>
      <c r="HX167" s="129"/>
      <c r="HY167" s="129"/>
      <c r="HZ167" s="129"/>
      <c r="IA167" s="129"/>
      <c r="IB167" s="129"/>
      <c r="IC167" s="129"/>
      <c r="ID167" s="129"/>
      <c r="IE167" s="129"/>
      <c r="IF167" s="129"/>
      <c r="IG167" s="129"/>
      <c r="IH167" s="129"/>
      <c r="II167" s="129"/>
      <c r="IJ167" s="129"/>
      <c r="IK167" s="129"/>
      <c r="IL167" s="129"/>
      <c r="IM167" s="129"/>
      <c r="IN167" s="129"/>
      <c r="IO167" s="129"/>
      <c r="IP167" s="129"/>
      <c r="IQ167" s="129"/>
      <c r="IR167" s="129"/>
      <c r="IS167" s="129"/>
      <c r="IT167" s="129"/>
      <c r="IU167" s="129"/>
      <c r="IV167" s="129"/>
    </row>
    <row r="168" spans="1:256" ht="12.75">
      <c r="A168" s="112" t="s">
        <v>24</v>
      </c>
      <c r="B168" s="129">
        <f aca="true" t="shared" si="133" ref="B168:Z168">B32-B44*(B167-B31)</f>
        <v>-0.07060788842808949</v>
      </c>
      <c r="C168" s="129">
        <f t="shared" si="133"/>
        <v>-0.3282869486236981</v>
      </c>
      <c r="D168" s="129">
        <f t="shared" si="133"/>
        <v>-0.5642970271691765</v>
      </c>
      <c r="E168" s="129">
        <f t="shared" si="133"/>
        <v>-0.7642216878254829</v>
      </c>
      <c r="F168" s="129">
        <f t="shared" si="133"/>
        <v>-0.9155549754569965</v>
      </c>
      <c r="G168" s="129">
        <f t="shared" si="133"/>
        <v>-1.0084034436495473</v>
      </c>
      <c r="H168" s="129">
        <f t="shared" si="133"/>
        <v>-1.0361660102054622</v>
      </c>
      <c r="I168" s="129">
        <f t="shared" si="133"/>
        <v>-0.9961186703094375</v>
      </c>
      <c r="J168" s="129">
        <f t="shared" si="133"/>
        <v>-0.8896881017853647</v>
      </c>
      <c r="K168" s="129">
        <f t="shared" si="133"/>
        <v>-0.7220335554284374</v>
      </c>
      <c r="L168" s="129">
        <f t="shared" si="133"/>
        <v>-0.5008316675217171</v>
      </c>
      <c r="M168" s="129">
        <f t="shared" si="133"/>
        <v>-0.23542838032971125</v>
      </c>
      <c r="N168" s="129">
        <f t="shared" si="133"/>
        <v>0.06185317979401085</v>
      </c>
      <c r="O168" s="129">
        <f t="shared" si="133"/>
        <v>0.37344291401317903</v>
      </c>
      <c r="P168" s="129">
        <f t="shared" si="133"/>
        <v>0.6769435003131393</v>
      </c>
      <c r="Q168" s="129">
        <f t="shared" si="133"/>
        <v>0.9484074100885302</v>
      </c>
      <c r="R168" s="129">
        <f t="shared" si="133"/>
        <v>1.1656016181275806</v>
      </c>
      <c r="S168" s="129">
        <f t="shared" si="133"/>
        <v>1.3099606647342745</v>
      </c>
      <c r="T168" s="129">
        <f t="shared" si="133"/>
        <v>1.367703816487691</v>
      </c>
      <c r="U168" s="129">
        <f t="shared" si="133"/>
        <v>1.3306626244823743</v>
      </c>
      <c r="V168" s="129">
        <f t="shared" si="133"/>
        <v>1.1969421627521604</v>
      </c>
      <c r="W168" s="129">
        <f t="shared" si="133"/>
        <v>0.9713243956543653</v>
      </c>
      <c r="X168" s="129">
        <f t="shared" si="133"/>
        <v>0.6652955687695165</v>
      </c>
      <c r="Y168" s="129">
        <f t="shared" si="133"/>
        <v>0.29662038200324425</v>
      </c>
      <c r="Z168" s="129">
        <f t="shared" si="133"/>
        <v>-0.11156178066758479</v>
      </c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  <c r="BA168" s="129"/>
      <c r="BB168" s="129"/>
      <c r="BC168" s="129"/>
      <c r="BD168" s="129"/>
      <c r="BE168" s="129"/>
      <c r="BF168" s="129"/>
      <c r="BG168" s="129"/>
      <c r="BH168" s="129"/>
      <c r="BI168" s="129"/>
      <c r="BJ168" s="129"/>
      <c r="BK168" s="129"/>
      <c r="BL168" s="129"/>
      <c r="BM168" s="129"/>
      <c r="BN168" s="129"/>
      <c r="BO168" s="129"/>
      <c r="BP168" s="129"/>
      <c r="BQ168" s="129"/>
      <c r="BR168" s="129"/>
      <c r="BS168" s="129"/>
      <c r="BT168" s="129"/>
      <c r="BU168" s="129"/>
      <c r="BV168" s="129"/>
      <c r="BW168" s="129"/>
      <c r="BX168" s="129"/>
      <c r="BY168" s="129"/>
      <c r="BZ168" s="129"/>
      <c r="CA168" s="129"/>
      <c r="CB168" s="129"/>
      <c r="CC168" s="129"/>
      <c r="CD168" s="129"/>
      <c r="CE168" s="129"/>
      <c r="CF168" s="129"/>
      <c r="CG168" s="129"/>
      <c r="CH168" s="129"/>
      <c r="CI168" s="129"/>
      <c r="CJ168" s="129"/>
      <c r="CK168" s="129"/>
      <c r="CL168" s="129"/>
      <c r="CM168" s="129"/>
      <c r="CN168" s="129"/>
      <c r="CO168" s="129"/>
      <c r="CP168" s="129"/>
      <c r="CQ168" s="129"/>
      <c r="CR168" s="129"/>
      <c r="CS168" s="129"/>
      <c r="CT168" s="129"/>
      <c r="CU168" s="129"/>
      <c r="CV168" s="129"/>
      <c r="CW168" s="129"/>
      <c r="CX168" s="129"/>
      <c r="CY168" s="129"/>
      <c r="CZ168" s="129"/>
      <c r="DA168" s="129"/>
      <c r="DB168" s="129"/>
      <c r="DC168" s="129"/>
      <c r="DD168" s="129"/>
      <c r="DE168" s="129"/>
      <c r="DF168" s="129"/>
      <c r="DG168" s="129"/>
      <c r="DH168" s="129"/>
      <c r="DI168" s="129"/>
      <c r="DJ168" s="129"/>
      <c r="DK168" s="129"/>
      <c r="DL168" s="129"/>
      <c r="DM168" s="129"/>
      <c r="DN168" s="129"/>
      <c r="DO168" s="129"/>
      <c r="DP168" s="129"/>
      <c r="DQ168" s="129"/>
      <c r="DR168" s="129"/>
      <c r="DS168" s="129"/>
      <c r="DT168" s="129"/>
      <c r="DU168" s="129"/>
      <c r="DV168" s="129"/>
      <c r="DW168" s="129"/>
      <c r="DX168" s="129"/>
      <c r="DY168" s="129"/>
      <c r="DZ168" s="129"/>
      <c r="EA168" s="129"/>
      <c r="EB168" s="129"/>
      <c r="EC168" s="129"/>
      <c r="ED168" s="129"/>
      <c r="EE168" s="129"/>
      <c r="EF168" s="129"/>
      <c r="EG168" s="129"/>
      <c r="EH168" s="129"/>
      <c r="EI168" s="129"/>
      <c r="EJ168" s="129"/>
      <c r="EK168" s="129"/>
      <c r="EL168" s="129"/>
      <c r="EM168" s="129"/>
      <c r="EN168" s="129"/>
      <c r="EO168" s="129"/>
      <c r="EP168" s="129"/>
      <c r="EQ168" s="129"/>
      <c r="ER168" s="129"/>
      <c r="ES168" s="129"/>
      <c r="ET168" s="129"/>
      <c r="EU168" s="129"/>
      <c r="EV168" s="129"/>
      <c r="EW168" s="129"/>
      <c r="EX168" s="129"/>
      <c r="EY168" s="129"/>
      <c r="EZ168" s="129"/>
      <c r="FA168" s="129"/>
      <c r="FB168" s="129"/>
      <c r="FC168" s="129"/>
      <c r="FD168" s="129"/>
      <c r="FE168" s="129"/>
      <c r="FF168" s="129"/>
      <c r="FG168" s="129"/>
      <c r="FH168" s="129"/>
      <c r="FI168" s="129"/>
      <c r="FJ168" s="129"/>
      <c r="FK168" s="129"/>
      <c r="FL168" s="129"/>
      <c r="FM168" s="129"/>
      <c r="FN168" s="129"/>
      <c r="FO168" s="129"/>
      <c r="FP168" s="129"/>
      <c r="FQ168" s="129"/>
      <c r="FR168" s="129"/>
      <c r="FS168" s="129"/>
      <c r="FT168" s="129"/>
      <c r="FU168" s="129"/>
      <c r="FV168" s="129"/>
      <c r="FW168" s="129"/>
      <c r="FX168" s="129"/>
      <c r="FY168" s="129"/>
      <c r="FZ168" s="129"/>
      <c r="GA168" s="129"/>
      <c r="GB168" s="129"/>
      <c r="GC168" s="129"/>
      <c r="GD168" s="129"/>
      <c r="GE168" s="129"/>
      <c r="GF168" s="129"/>
      <c r="GG168" s="129"/>
      <c r="GH168" s="129"/>
      <c r="GI168" s="129"/>
      <c r="GJ168" s="129"/>
      <c r="GK168" s="129"/>
      <c r="GL168" s="129"/>
      <c r="GM168" s="129"/>
      <c r="GN168" s="129"/>
      <c r="GO168" s="129"/>
      <c r="GP168" s="129"/>
      <c r="GQ168" s="129"/>
      <c r="GR168" s="129"/>
      <c r="GS168" s="129"/>
      <c r="GT168" s="129"/>
      <c r="GU168" s="129"/>
      <c r="GV168" s="129"/>
      <c r="GW168" s="129"/>
      <c r="GX168" s="129"/>
      <c r="GY168" s="129"/>
      <c r="GZ168" s="129"/>
      <c r="HA168" s="129"/>
      <c r="HB168" s="129"/>
      <c r="HC168" s="129"/>
      <c r="HD168" s="129"/>
      <c r="HE168" s="129"/>
      <c r="HF168" s="129"/>
      <c r="HG168" s="129"/>
      <c r="HH168" s="129"/>
      <c r="HI168" s="129"/>
      <c r="HJ168" s="129"/>
      <c r="HK168" s="129"/>
      <c r="HL168" s="129"/>
      <c r="HM168" s="129"/>
      <c r="HN168" s="129"/>
      <c r="HO168" s="129"/>
      <c r="HP168" s="129"/>
      <c r="HQ168" s="129"/>
      <c r="HR168" s="129"/>
      <c r="HS168" s="129"/>
      <c r="HT168" s="129"/>
      <c r="HU168" s="129"/>
      <c r="HV168" s="129"/>
      <c r="HW168" s="129"/>
      <c r="HX168" s="129"/>
      <c r="HY168" s="129"/>
      <c r="HZ168" s="129"/>
      <c r="IA168" s="129"/>
      <c r="IB168" s="129"/>
      <c r="IC168" s="129"/>
      <c r="ID168" s="129"/>
      <c r="IE168" s="129"/>
      <c r="IF168" s="129"/>
      <c r="IG168" s="129"/>
      <c r="IH168" s="129"/>
      <c r="II168" s="129"/>
      <c r="IJ168" s="129"/>
      <c r="IK168" s="129"/>
      <c r="IL168" s="129"/>
      <c r="IM168" s="129"/>
      <c r="IN168" s="129"/>
      <c r="IO168" s="129"/>
      <c r="IP168" s="129"/>
      <c r="IQ168" s="129"/>
      <c r="IR168" s="129"/>
      <c r="IS168" s="129"/>
      <c r="IT168" s="129"/>
      <c r="IU168" s="129"/>
      <c r="IV168" s="129"/>
    </row>
    <row r="169" spans="1:256" ht="12.75">
      <c r="A169" s="112" t="s">
        <v>25</v>
      </c>
      <c r="B169" s="129">
        <f aca="true" t="shared" si="134" ref="B169:Z169">B33+B44*(B166-B30)</f>
        <v>1.0348902600732204</v>
      </c>
      <c r="C169" s="129">
        <f t="shared" si="134"/>
        <v>0.9766463353385738</v>
      </c>
      <c r="D169" s="129">
        <f t="shared" si="134"/>
        <v>0.8547630002216321</v>
      </c>
      <c r="E169" s="129">
        <f t="shared" si="134"/>
        <v>0.6757546907333377</v>
      </c>
      <c r="F169" s="129">
        <f t="shared" si="134"/>
        <v>0.44916425874686683</v>
      </c>
      <c r="G169" s="129">
        <f t="shared" si="134"/>
        <v>0.18720607296812522</v>
      </c>
      <c r="H169" s="129">
        <f t="shared" si="134"/>
        <v>-0.095608512794639</v>
      </c>
      <c r="I169" s="129">
        <f t="shared" si="134"/>
        <v>-0.38276269880298125</v>
      </c>
      <c r="J169" s="129">
        <f t="shared" si="134"/>
        <v>-0.6558612125290888</v>
      </c>
      <c r="K169" s="129">
        <f t="shared" si="134"/>
        <v>-0.8948259778541915</v>
      </c>
      <c r="L169" s="129">
        <f t="shared" si="134"/>
        <v>-1.0791471510471362</v>
      </c>
      <c r="M169" s="129">
        <f t="shared" si="134"/>
        <v>-1.1912870909569309</v>
      </c>
      <c r="N169" s="129">
        <f t="shared" si="134"/>
        <v>-1.2207998196433376</v>
      </c>
      <c r="O169" s="129">
        <f t="shared" si="134"/>
        <v>-1.1653200222820015</v>
      </c>
      <c r="P169" s="129">
        <f t="shared" si="134"/>
        <v>-1.028120889507422</v>
      </c>
      <c r="Q169" s="129">
        <f t="shared" si="134"/>
        <v>-0.8160639551340896</v>
      </c>
      <c r="R169" s="129">
        <f t="shared" si="134"/>
        <v>-0.5395627590292532</v>
      </c>
      <c r="S169" s="129">
        <f t="shared" si="134"/>
        <v>-0.21319586457438108</v>
      </c>
      <c r="T169" s="129">
        <f t="shared" si="134"/>
        <v>0.14424540106113434</v>
      </c>
      <c r="U169" s="129">
        <f t="shared" si="134"/>
        <v>0.5104807041856395</v>
      </c>
      <c r="V169" s="129">
        <f t="shared" si="134"/>
        <v>0.8610333658090639</v>
      </c>
      <c r="W169" s="129">
        <f t="shared" si="134"/>
        <v>1.1708677667238199</v>
      </c>
      <c r="X169" s="129">
        <f t="shared" si="134"/>
        <v>1.4161931156041103</v>
      </c>
      <c r="Y169" s="129">
        <f t="shared" si="134"/>
        <v>1.5762801421654984</v>
      </c>
      <c r="Z169" s="129">
        <f t="shared" si="134"/>
        <v>1.6351459132911614</v>
      </c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  <c r="AW169" s="129"/>
      <c r="AX169" s="129"/>
      <c r="AY169" s="129"/>
      <c r="AZ169" s="129"/>
      <c r="BA169" s="129"/>
      <c r="BB169" s="129"/>
      <c r="BC169" s="129"/>
      <c r="BD169" s="129"/>
      <c r="BE169" s="129"/>
      <c r="BF169" s="129"/>
      <c r="BG169" s="129"/>
      <c r="BH169" s="129"/>
      <c r="BI169" s="129"/>
      <c r="BJ169" s="129"/>
      <c r="BK169" s="129"/>
      <c r="BL169" s="129"/>
      <c r="BM169" s="129"/>
      <c r="BN169" s="129"/>
      <c r="BO169" s="129"/>
      <c r="BP169" s="129"/>
      <c r="BQ169" s="129"/>
      <c r="BR169" s="129"/>
      <c r="BS169" s="129"/>
      <c r="BT169" s="129"/>
      <c r="BU169" s="129"/>
      <c r="BV169" s="129"/>
      <c r="BW169" s="129"/>
      <c r="BX169" s="129"/>
      <c r="BY169" s="129"/>
      <c r="BZ169" s="129"/>
      <c r="CA169" s="129"/>
      <c r="CB169" s="129"/>
      <c r="CC169" s="129"/>
      <c r="CD169" s="129"/>
      <c r="CE169" s="129"/>
      <c r="CF169" s="129"/>
      <c r="CG169" s="129"/>
      <c r="CH169" s="129"/>
      <c r="CI169" s="129"/>
      <c r="CJ169" s="129"/>
      <c r="CK169" s="129"/>
      <c r="CL169" s="129"/>
      <c r="CM169" s="129"/>
      <c r="CN169" s="129"/>
      <c r="CO169" s="129"/>
      <c r="CP169" s="129"/>
      <c r="CQ169" s="129"/>
      <c r="CR169" s="129"/>
      <c r="CS169" s="129"/>
      <c r="CT169" s="129"/>
      <c r="CU169" s="129"/>
      <c r="CV169" s="129"/>
      <c r="CW169" s="129"/>
      <c r="CX169" s="129"/>
      <c r="CY169" s="129"/>
      <c r="CZ169" s="129"/>
      <c r="DA169" s="129"/>
      <c r="DB169" s="129"/>
      <c r="DC169" s="129"/>
      <c r="DD169" s="129"/>
      <c r="DE169" s="129"/>
      <c r="DF169" s="129"/>
      <c r="DG169" s="129"/>
      <c r="DH169" s="129"/>
      <c r="DI169" s="129"/>
      <c r="DJ169" s="129"/>
      <c r="DK169" s="129"/>
      <c r="DL169" s="129"/>
      <c r="DM169" s="129"/>
      <c r="DN169" s="129"/>
      <c r="DO169" s="129"/>
      <c r="DP169" s="129"/>
      <c r="DQ169" s="129"/>
      <c r="DR169" s="129"/>
      <c r="DS169" s="129"/>
      <c r="DT169" s="129"/>
      <c r="DU169" s="129"/>
      <c r="DV169" s="129"/>
      <c r="DW169" s="129"/>
      <c r="DX169" s="129"/>
      <c r="DY169" s="129"/>
      <c r="DZ169" s="129"/>
      <c r="EA169" s="129"/>
      <c r="EB169" s="129"/>
      <c r="EC169" s="129"/>
      <c r="ED169" s="129"/>
      <c r="EE169" s="129"/>
      <c r="EF169" s="129"/>
      <c r="EG169" s="129"/>
      <c r="EH169" s="129"/>
      <c r="EI169" s="129"/>
      <c r="EJ169" s="129"/>
      <c r="EK169" s="129"/>
      <c r="EL169" s="129"/>
      <c r="EM169" s="129"/>
      <c r="EN169" s="129"/>
      <c r="EO169" s="129"/>
      <c r="EP169" s="129"/>
      <c r="EQ169" s="129"/>
      <c r="ER169" s="129"/>
      <c r="ES169" s="129"/>
      <c r="ET169" s="129"/>
      <c r="EU169" s="129"/>
      <c r="EV169" s="129"/>
      <c r="EW169" s="129"/>
      <c r="EX169" s="129"/>
      <c r="EY169" s="129"/>
      <c r="EZ169" s="129"/>
      <c r="FA169" s="129"/>
      <c r="FB169" s="129"/>
      <c r="FC169" s="129"/>
      <c r="FD169" s="129"/>
      <c r="FE169" s="129"/>
      <c r="FF169" s="129"/>
      <c r="FG169" s="129"/>
      <c r="FH169" s="129"/>
      <c r="FI169" s="129"/>
      <c r="FJ169" s="129"/>
      <c r="FK169" s="129"/>
      <c r="FL169" s="129"/>
      <c r="FM169" s="129"/>
      <c r="FN169" s="129"/>
      <c r="FO169" s="129"/>
      <c r="FP169" s="129"/>
      <c r="FQ169" s="129"/>
      <c r="FR169" s="129"/>
      <c r="FS169" s="129"/>
      <c r="FT169" s="129"/>
      <c r="FU169" s="129"/>
      <c r="FV169" s="129"/>
      <c r="FW169" s="129"/>
      <c r="FX169" s="129"/>
      <c r="FY169" s="129"/>
      <c r="FZ169" s="129"/>
      <c r="GA169" s="129"/>
      <c r="GB169" s="129"/>
      <c r="GC169" s="129"/>
      <c r="GD169" s="129"/>
      <c r="GE169" s="129"/>
      <c r="GF169" s="129"/>
      <c r="GG169" s="129"/>
      <c r="GH169" s="129"/>
      <c r="GI169" s="129"/>
      <c r="GJ169" s="129"/>
      <c r="GK169" s="129"/>
      <c r="GL169" s="129"/>
      <c r="GM169" s="129"/>
      <c r="GN169" s="129"/>
      <c r="GO169" s="129"/>
      <c r="GP169" s="129"/>
      <c r="GQ169" s="129"/>
      <c r="GR169" s="129"/>
      <c r="GS169" s="129"/>
      <c r="GT169" s="129"/>
      <c r="GU169" s="129"/>
      <c r="GV169" s="129"/>
      <c r="GW169" s="129"/>
      <c r="GX169" s="129"/>
      <c r="GY169" s="129"/>
      <c r="GZ169" s="129"/>
      <c r="HA169" s="129"/>
      <c r="HB169" s="129"/>
      <c r="HC169" s="129"/>
      <c r="HD169" s="129"/>
      <c r="HE169" s="129"/>
      <c r="HF169" s="129"/>
      <c r="HG169" s="129"/>
      <c r="HH169" s="129"/>
      <c r="HI169" s="129"/>
      <c r="HJ169" s="129"/>
      <c r="HK169" s="129"/>
      <c r="HL169" s="129"/>
      <c r="HM169" s="129"/>
      <c r="HN169" s="129"/>
      <c r="HO169" s="129"/>
      <c r="HP169" s="129"/>
      <c r="HQ169" s="129"/>
      <c r="HR169" s="129"/>
      <c r="HS169" s="129"/>
      <c r="HT169" s="129"/>
      <c r="HU169" s="129"/>
      <c r="HV169" s="129"/>
      <c r="HW169" s="129"/>
      <c r="HX169" s="129"/>
      <c r="HY169" s="129"/>
      <c r="HZ169" s="129"/>
      <c r="IA169" s="129"/>
      <c r="IB169" s="129"/>
      <c r="IC169" s="129"/>
      <c r="ID169" s="129"/>
      <c r="IE169" s="129"/>
      <c r="IF169" s="129"/>
      <c r="IG169" s="129"/>
      <c r="IH169" s="129"/>
      <c r="II169" s="129"/>
      <c r="IJ169" s="129"/>
      <c r="IK169" s="129"/>
      <c r="IL169" s="129"/>
      <c r="IM169" s="129"/>
      <c r="IN169" s="129"/>
      <c r="IO169" s="129"/>
      <c r="IP169" s="129"/>
      <c r="IQ169" s="129"/>
      <c r="IR169" s="129"/>
      <c r="IS169" s="129"/>
      <c r="IT169" s="129"/>
      <c r="IU169" s="129"/>
      <c r="IV169" s="129"/>
    </row>
    <row r="170" spans="1:256" ht="12.75">
      <c r="A170" s="112" t="s">
        <v>26</v>
      </c>
      <c r="B170" s="129">
        <f aca="true" t="shared" si="135" ref="B170:Z170">B34-B44*(B169-B33)-B46*(B167-B31)</f>
        <v>-1.0063600271733126</v>
      </c>
      <c r="C170" s="129">
        <f t="shared" si="135"/>
        <v>-0.9541710882824244</v>
      </c>
      <c r="D170" s="129">
        <f t="shared" si="135"/>
        <v>-0.8462243165969628</v>
      </c>
      <c r="E170" s="129">
        <f t="shared" si="135"/>
        <v>-0.6870549751743256</v>
      </c>
      <c r="F170" s="129">
        <f t="shared" si="135"/>
        <v>-0.48324792985434406</v>
      </c>
      <c r="G170" s="129">
        <f t="shared" si="135"/>
        <v>-0.24373090825716395</v>
      </c>
      <c r="H170" s="129">
        <f t="shared" si="135"/>
        <v>0.01996105909252835</v>
      </c>
      <c r="I170" s="129">
        <f t="shared" si="135"/>
        <v>0.29386764550936134</v>
      </c>
      <c r="J170" s="129">
        <f t="shared" si="135"/>
        <v>0.5630759461534309</v>
      </c>
      <c r="K170" s="129">
        <f t="shared" si="135"/>
        <v>0.8149806332676716</v>
      </c>
      <c r="L170" s="129">
        <f t="shared" si="135"/>
        <v>1.0414197413356479</v>
      </c>
      <c r="M170" s="129">
        <f t="shared" si="135"/>
        <v>1.2329311250448882</v>
      </c>
      <c r="N170" s="129">
        <f t="shared" si="135"/>
        <v>1.368315217105018</v>
      </c>
      <c r="O170" s="129">
        <f t="shared" si="135"/>
        <v>1.4176841640498987</v>
      </c>
      <c r="P170" s="129">
        <f t="shared" si="135"/>
        <v>1.3585383786185505</v>
      </c>
      <c r="Q170" s="129">
        <f t="shared" si="135"/>
        <v>1.1838139641656698</v>
      </c>
      <c r="R170" s="129">
        <f t="shared" si="135"/>
        <v>0.8986543708499638</v>
      </c>
      <c r="S170" s="129">
        <f t="shared" si="135"/>
        <v>0.5161363491065751</v>
      </c>
      <c r="T170" s="129">
        <f t="shared" si="135"/>
        <v>0.05587787770258587</v>
      </c>
      <c r="U170" s="129">
        <f t="shared" si="135"/>
        <v>-0.4559950442210495</v>
      </c>
      <c r="V170" s="129">
        <f t="shared" si="135"/>
        <v>-0.9871541052114824</v>
      </c>
      <c r="W170" s="129">
        <f t="shared" si="135"/>
        <v>-1.5002326588959172</v>
      </c>
      <c r="X170" s="129">
        <f t="shared" si="135"/>
        <v>-1.9548664092384407</v>
      </c>
      <c r="Y170" s="129">
        <f t="shared" si="135"/>
        <v>-2.310436873806153</v>
      </c>
      <c r="Z170" s="129">
        <f t="shared" si="135"/>
        <v>-2.529282379368375</v>
      </c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129"/>
      <c r="AK170" s="129"/>
      <c r="AL170" s="129"/>
      <c r="AM170" s="129"/>
      <c r="AN170" s="129"/>
      <c r="AO170" s="129"/>
      <c r="AP170" s="129"/>
      <c r="AQ170" s="129"/>
      <c r="AR170" s="129"/>
      <c r="AS170" s="129"/>
      <c r="AT170" s="129"/>
      <c r="AU170" s="129"/>
      <c r="AV170" s="129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129"/>
      <c r="BQ170" s="129"/>
      <c r="BR170" s="129"/>
      <c r="BS170" s="129"/>
      <c r="BT170" s="129"/>
      <c r="BU170" s="129"/>
      <c r="BV170" s="129"/>
      <c r="BW170" s="129"/>
      <c r="BX170" s="129"/>
      <c r="BY170" s="129"/>
      <c r="BZ170" s="129"/>
      <c r="CA170" s="129"/>
      <c r="CB170" s="129"/>
      <c r="CC170" s="129"/>
      <c r="CD170" s="129"/>
      <c r="CE170" s="129"/>
      <c r="CF170" s="129"/>
      <c r="CG170" s="129"/>
      <c r="CH170" s="129"/>
      <c r="CI170" s="129"/>
      <c r="CJ170" s="129"/>
      <c r="CK170" s="129"/>
      <c r="CL170" s="129"/>
      <c r="CM170" s="129"/>
      <c r="CN170" s="129"/>
      <c r="CO170" s="129"/>
      <c r="CP170" s="129"/>
      <c r="CQ170" s="129"/>
      <c r="CR170" s="129"/>
      <c r="CS170" s="129"/>
      <c r="CT170" s="129"/>
      <c r="CU170" s="129"/>
      <c r="CV170" s="129"/>
      <c r="CW170" s="129"/>
      <c r="CX170" s="129"/>
      <c r="CY170" s="129"/>
      <c r="CZ170" s="129"/>
      <c r="DA170" s="129"/>
      <c r="DB170" s="129"/>
      <c r="DC170" s="129"/>
      <c r="DD170" s="129"/>
      <c r="DE170" s="129"/>
      <c r="DF170" s="129"/>
      <c r="DG170" s="129"/>
      <c r="DH170" s="129"/>
      <c r="DI170" s="129"/>
      <c r="DJ170" s="129"/>
      <c r="DK170" s="129"/>
      <c r="DL170" s="129"/>
      <c r="DM170" s="129"/>
      <c r="DN170" s="129"/>
      <c r="DO170" s="129"/>
      <c r="DP170" s="129"/>
      <c r="DQ170" s="129"/>
      <c r="DR170" s="129"/>
      <c r="DS170" s="129"/>
      <c r="DT170" s="129"/>
      <c r="DU170" s="129"/>
      <c r="DV170" s="129"/>
      <c r="DW170" s="129"/>
      <c r="DX170" s="129"/>
      <c r="DY170" s="129"/>
      <c r="DZ170" s="129"/>
      <c r="EA170" s="129"/>
      <c r="EB170" s="129"/>
      <c r="EC170" s="129"/>
      <c r="ED170" s="129"/>
      <c r="EE170" s="129"/>
      <c r="EF170" s="129"/>
      <c r="EG170" s="129"/>
      <c r="EH170" s="129"/>
      <c r="EI170" s="129"/>
      <c r="EJ170" s="129"/>
      <c r="EK170" s="129"/>
      <c r="EL170" s="129"/>
      <c r="EM170" s="129"/>
      <c r="EN170" s="129"/>
      <c r="EO170" s="129"/>
      <c r="EP170" s="129"/>
      <c r="EQ170" s="129"/>
      <c r="ER170" s="129"/>
      <c r="ES170" s="129"/>
      <c r="ET170" s="129"/>
      <c r="EU170" s="129"/>
      <c r="EV170" s="129"/>
      <c r="EW170" s="129"/>
      <c r="EX170" s="129"/>
      <c r="EY170" s="129"/>
      <c r="EZ170" s="129"/>
      <c r="FA170" s="129"/>
      <c r="FB170" s="129"/>
      <c r="FC170" s="129"/>
      <c r="FD170" s="129"/>
      <c r="FE170" s="129"/>
      <c r="FF170" s="129"/>
      <c r="FG170" s="129"/>
      <c r="FH170" s="129"/>
      <c r="FI170" s="129"/>
      <c r="FJ170" s="129"/>
      <c r="FK170" s="129"/>
      <c r="FL170" s="129"/>
      <c r="FM170" s="129"/>
      <c r="FN170" s="129"/>
      <c r="FO170" s="129"/>
      <c r="FP170" s="129"/>
      <c r="FQ170" s="129"/>
      <c r="FR170" s="129"/>
      <c r="FS170" s="129"/>
      <c r="FT170" s="129"/>
      <c r="FU170" s="129"/>
      <c r="FV170" s="129"/>
      <c r="FW170" s="129"/>
      <c r="FX170" s="129"/>
      <c r="FY170" s="129"/>
      <c r="FZ170" s="129"/>
      <c r="GA170" s="129"/>
      <c r="GB170" s="129"/>
      <c r="GC170" s="129"/>
      <c r="GD170" s="129"/>
      <c r="GE170" s="129"/>
      <c r="GF170" s="129"/>
      <c r="GG170" s="129"/>
      <c r="GH170" s="129"/>
      <c r="GI170" s="129"/>
      <c r="GJ170" s="129"/>
      <c r="GK170" s="129"/>
      <c r="GL170" s="129"/>
      <c r="GM170" s="129"/>
      <c r="GN170" s="129"/>
      <c r="GO170" s="129"/>
      <c r="GP170" s="129"/>
      <c r="GQ170" s="129"/>
      <c r="GR170" s="129"/>
      <c r="GS170" s="129"/>
      <c r="GT170" s="129"/>
      <c r="GU170" s="129"/>
      <c r="GV170" s="129"/>
      <c r="GW170" s="129"/>
      <c r="GX170" s="129"/>
      <c r="GY170" s="129"/>
      <c r="GZ170" s="129"/>
      <c r="HA170" s="129"/>
      <c r="HB170" s="129"/>
      <c r="HC170" s="129"/>
      <c r="HD170" s="129"/>
      <c r="HE170" s="129"/>
      <c r="HF170" s="129"/>
      <c r="HG170" s="129"/>
      <c r="HH170" s="129"/>
      <c r="HI170" s="129"/>
      <c r="HJ170" s="129"/>
      <c r="HK170" s="129"/>
      <c r="HL170" s="129"/>
      <c r="HM170" s="129"/>
      <c r="HN170" s="129"/>
      <c r="HO170" s="129"/>
      <c r="HP170" s="129"/>
      <c r="HQ170" s="129"/>
      <c r="HR170" s="129"/>
      <c r="HS170" s="129"/>
      <c r="HT170" s="129"/>
      <c r="HU170" s="129"/>
      <c r="HV170" s="129"/>
      <c r="HW170" s="129"/>
      <c r="HX170" s="129"/>
      <c r="HY170" s="129"/>
      <c r="HZ170" s="129"/>
      <c r="IA170" s="129"/>
      <c r="IB170" s="129"/>
      <c r="IC170" s="129"/>
      <c r="ID170" s="129"/>
      <c r="IE170" s="129"/>
      <c r="IF170" s="129"/>
      <c r="IG170" s="129"/>
      <c r="IH170" s="129"/>
      <c r="II170" s="129"/>
      <c r="IJ170" s="129"/>
      <c r="IK170" s="129"/>
      <c r="IL170" s="129"/>
      <c r="IM170" s="129"/>
      <c r="IN170" s="129"/>
      <c r="IO170" s="129"/>
      <c r="IP170" s="129"/>
      <c r="IQ170" s="129"/>
      <c r="IR170" s="129"/>
      <c r="IS170" s="129"/>
      <c r="IT170" s="129"/>
      <c r="IU170" s="129"/>
      <c r="IV170" s="129"/>
    </row>
    <row r="171" spans="1:256" s="143" customFormat="1" ht="12.75">
      <c r="A171" s="112" t="s">
        <v>27</v>
      </c>
      <c r="B171" s="159">
        <f aca="true" t="shared" si="136" ref="B171:Z171">B35+B44*(B168-B32)+B46*(B166-B30)</f>
        <v>-0.0906043963113368</v>
      </c>
      <c r="C171" s="159">
        <f t="shared" si="136"/>
        <v>-0.34225145655083583</v>
      </c>
      <c r="D171" s="159">
        <f t="shared" si="136"/>
        <v>-0.5771079732817143</v>
      </c>
      <c r="E171" s="159">
        <f t="shared" si="136"/>
        <v>-0.7845154755327193</v>
      </c>
      <c r="F171" s="159">
        <f t="shared" si="136"/>
        <v>-0.954341880562265</v>
      </c>
      <c r="G171" s="159">
        <f t="shared" si="136"/>
        <v>-1.0769425129680668</v>
      </c>
      <c r="H171" s="159">
        <f t="shared" si="136"/>
        <v>-1.1428963937123795</v>
      </c>
      <c r="I171" s="159">
        <f t="shared" si="136"/>
        <v>-1.1423494955417253</v>
      </c>
      <c r="J171" s="159">
        <f t="shared" si="136"/>
        <v>-1.0643731279414061</v>
      </c>
      <c r="K171" s="159">
        <f t="shared" si="136"/>
        <v>-0.8986452520329372</v>
      </c>
      <c r="L171" s="159">
        <f t="shared" si="136"/>
        <v>-0.6430877174085324</v>
      </c>
      <c r="M171" s="159">
        <f t="shared" si="136"/>
        <v>-0.3139379587780383</v>
      </c>
      <c r="N171" s="159">
        <f t="shared" si="136"/>
        <v>0.057361707941852864</v>
      </c>
      <c r="O171" s="159">
        <f t="shared" si="136"/>
        <v>0.4417960236627501</v>
      </c>
      <c r="P171" s="159">
        <f t="shared" si="136"/>
        <v>0.8206738970049514</v>
      </c>
      <c r="Q171" s="159">
        <f t="shared" si="136"/>
        <v>1.1777004052170048</v>
      </c>
      <c r="R171" s="159">
        <f t="shared" si="136"/>
        <v>1.4918176089498247</v>
      </c>
      <c r="S171" s="159">
        <f t="shared" si="136"/>
        <v>1.7374516715195718</v>
      </c>
      <c r="T171" s="159">
        <f t="shared" si="136"/>
        <v>1.888181174574691</v>
      </c>
      <c r="U171" s="159">
        <f t="shared" si="136"/>
        <v>1.9205116749262325</v>
      </c>
      <c r="V171" s="159">
        <f t="shared" si="136"/>
        <v>1.8169581760533218</v>
      </c>
      <c r="W171" s="159">
        <f t="shared" si="136"/>
        <v>1.5684721569981097</v>
      </c>
      <c r="X171" s="159">
        <f t="shared" si="136"/>
        <v>1.1762426562581156</v>
      </c>
      <c r="Y171" s="159">
        <f t="shared" si="136"/>
        <v>0.6527846799739958</v>
      </c>
      <c r="Z171" s="159">
        <f t="shared" si="136"/>
        <v>0.022183507292335654</v>
      </c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59"/>
      <c r="AV171" s="159"/>
      <c r="AW171" s="159"/>
      <c r="AX171" s="159"/>
      <c r="AY171" s="159"/>
      <c r="AZ171" s="159"/>
      <c r="BA171" s="159"/>
      <c r="BB171" s="159"/>
      <c r="BC171" s="159"/>
      <c r="BD171" s="159"/>
      <c r="BE171" s="159"/>
      <c r="BF171" s="159"/>
      <c r="BG171" s="159"/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159"/>
      <c r="BV171" s="159"/>
      <c r="BW171" s="159"/>
      <c r="BX171" s="159"/>
      <c r="BY171" s="159"/>
      <c r="BZ171" s="159"/>
      <c r="CA171" s="159"/>
      <c r="CB171" s="159"/>
      <c r="CC171" s="159"/>
      <c r="CD171" s="159"/>
      <c r="CE171" s="159"/>
      <c r="CF171" s="159"/>
      <c r="CG171" s="159"/>
      <c r="CH171" s="159"/>
      <c r="CI171" s="159"/>
      <c r="CJ171" s="159"/>
      <c r="CK171" s="159"/>
      <c r="CL171" s="159"/>
      <c r="CM171" s="159"/>
      <c r="CN171" s="159"/>
      <c r="CO171" s="159"/>
      <c r="CP171" s="159"/>
      <c r="CQ171" s="159"/>
      <c r="CR171" s="159"/>
      <c r="CS171" s="159"/>
      <c r="CT171" s="159"/>
      <c r="CU171" s="159"/>
      <c r="CV171" s="159"/>
      <c r="CW171" s="159"/>
      <c r="CX171" s="159"/>
      <c r="CY171" s="159"/>
      <c r="CZ171" s="159"/>
      <c r="DA171" s="159"/>
      <c r="DB171" s="159"/>
      <c r="DC171" s="159"/>
      <c r="DD171" s="159"/>
      <c r="DE171" s="159"/>
      <c r="DF171" s="159"/>
      <c r="DG171" s="159"/>
      <c r="DH171" s="159"/>
      <c r="DI171" s="159"/>
      <c r="DJ171" s="159"/>
      <c r="DK171" s="159"/>
      <c r="DL171" s="159"/>
      <c r="DM171" s="159"/>
      <c r="DN171" s="159"/>
      <c r="DO171" s="159"/>
      <c r="DP171" s="159"/>
      <c r="DQ171" s="159"/>
      <c r="DR171" s="159"/>
      <c r="DS171" s="159"/>
      <c r="DT171" s="159"/>
      <c r="DU171" s="159"/>
      <c r="DV171" s="159"/>
      <c r="DW171" s="159"/>
      <c r="DX171" s="159"/>
      <c r="DY171" s="159"/>
      <c r="DZ171" s="159"/>
      <c r="EA171" s="159"/>
      <c r="EB171" s="159"/>
      <c r="EC171" s="159"/>
      <c r="ED171" s="159"/>
      <c r="EE171" s="159"/>
      <c r="EF171" s="159"/>
      <c r="EG171" s="159"/>
      <c r="EH171" s="159"/>
      <c r="EI171" s="159"/>
      <c r="EJ171" s="159"/>
      <c r="EK171" s="159"/>
      <c r="EL171" s="159"/>
      <c r="EM171" s="159"/>
      <c r="EN171" s="159"/>
      <c r="EO171" s="159"/>
      <c r="EP171" s="159"/>
      <c r="EQ171" s="159"/>
      <c r="ER171" s="159"/>
      <c r="ES171" s="159"/>
      <c r="ET171" s="159"/>
      <c r="EU171" s="159"/>
      <c r="EV171" s="159"/>
      <c r="EW171" s="159"/>
      <c r="EX171" s="159"/>
      <c r="EY171" s="159"/>
      <c r="EZ171" s="159"/>
      <c r="FA171" s="159"/>
      <c r="FB171" s="159"/>
      <c r="FC171" s="159"/>
      <c r="FD171" s="159"/>
      <c r="FE171" s="159"/>
      <c r="FF171" s="159"/>
      <c r="FG171" s="159"/>
      <c r="FH171" s="159"/>
      <c r="FI171" s="159"/>
      <c r="FJ171" s="159"/>
      <c r="FK171" s="159"/>
      <c r="FL171" s="159"/>
      <c r="FM171" s="159"/>
      <c r="FN171" s="159"/>
      <c r="FO171" s="159"/>
      <c r="FP171" s="159"/>
      <c r="FQ171" s="159"/>
      <c r="FR171" s="159"/>
      <c r="FS171" s="159"/>
      <c r="FT171" s="159"/>
      <c r="FU171" s="159"/>
      <c r="FV171" s="159"/>
      <c r="FW171" s="159"/>
      <c r="FX171" s="159"/>
      <c r="FY171" s="159"/>
      <c r="FZ171" s="159"/>
      <c r="GA171" s="159"/>
      <c r="GB171" s="159"/>
      <c r="GC171" s="159"/>
      <c r="GD171" s="159"/>
      <c r="GE171" s="159"/>
      <c r="GF171" s="159"/>
      <c r="GG171" s="159"/>
      <c r="GH171" s="159"/>
      <c r="GI171" s="159"/>
      <c r="GJ171" s="159"/>
      <c r="GK171" s="159"/>
      <c r="GL171" s="159"/>
      <c r="GM171" s="159"/>
      <c r="GN171" s="159"/>
      <c r="GO171" s="159"/>
      <c r="GP171" s="159"/>
      <c r="GQ171" s="159"/>
      <c r="GR171" s="159"/>
      <c r="GS171" s="159"/>
      <c r="GT171" s="159"/>
      <c r="GU171" s="159"/>
      <c r="GV171" s="159"/>
      <c r="GW171" s="159"/>
      <c r="GX171" s="159"/>
      <c r="GY171" s="159"/>
      <c r="GZ171" s="159"/>
      <c r="HA171" s="159"/>
      <c r="HB171" s="159"/>
      <c r="HC171" s="159"/>
      <c r="HD171" s="159"/>
      <c r="HE171" s="159"/>
      <c r="HF171" s="159"/>
      <c r="HG171" s="159"/>
      <c r="HH171" s="159"/>
      <c r="HI171" s="159"/>
      <c r="HJ171" s="159"/>
      <c r="HK171" s="159"/>
      <c r="HL171" s="159"/>
      <c r="HM171" s="159"/>
      <c r="HN171" s="159"/>
      <c r="HO171" s="159"/>
      <c r="HP171" s="159"/>
      <c r="HQ171" s="159"/>
      <c r="HR171" s="159"/>
      <c r="HS171" s="159"/>
      <c r="HT171" s="159"/>
      <c r="HU171" s="159"/>
      <c r="HV171" s="159"/>
      <c r="HW171" s="159"/>
      <c r="HX171" s="159"/>
      <c r="HY171" s="159"/>
      <c r="HZ171" s="159"/>
      <c r="IA171" s="159"/>
      <c r="IB171" s="159"/>
      <c r="IC171" s="159"/>
      <c r="ID171" s="159"/>
      <c r="IE171" s="159"/>
      <c r="IF171" s="159"/>
      <c r="IG171" s="159"/>
      <c r="IH171" s="159"/>
      <c r="II171" s="159"/>
      <c r="IJ171" s="159"/>
      <c r="IK171" s="159"/>
      <c r="IL171" s="159"/>
      <c r="IM171" s="159"/>
      <c r="IN171" s="159"/>
      <c r="IO171" s="159"/>
      <c r="IP171" s="159"/>
      <c r="IQ171" s="159"/>
      <c r="IR171" s="159"/>
      <c r="IS171" s="159"/>
      <c r="IT171" s="159"/>
      <c r="IU171" s="159"/>
      <c r="IV171" s="159"/>
    </row>
    <row r="172" spans="1:26" ht="12.75">
      <c r="A172" s="112" t="s">
        <v>77</v>
      </c>
      <c r="B172" s="6">
        <f aca="true" t="shared" si="137" ref="B172:Z172">B170*$I$8</f>
        <v>-2.0127200543466253</v>
      </c>
      <c r="C172" s="6">
        <f t="shared" si="137"/>
        <v>-1.9083421765648487</v>
      </c>
      <c r="D172" s="6">
        <f t="shared" si="137"/>
        <v>-1.6924486331939257</v>
      </c>
      <c r="E172" s="6">
        <f t="shared" si="137"/>
        <v>-1.3741099503486511</v>
      </c>
      <c r="F172" s="6">
        <f t="shared" si="137"/>
        <v>-0.9664958597086881</v>
      </c>
      <c r="G172" s="6">
        <f t="shared" si="137"/>
        <v>-0.4874618165143279</v>
      </c>
      <c r="H172" s="6">
        <f t="shared" si="137"/>
        <v>0.0399221181850567</v>
      </c>
      <c r="I172" s="6">
        <f t="shared" si="137"/>
        <v>0.5877352910187227</v>
      </c>
      <c r="J172" s="6">
        <f t="shared" si="137"/>
        <v>1.1261518923068619</v>
      </c>
      <c r="K172" s="6">
        <f t="shared" si="137"/>
        <v>1.6299612665353431</v>
      </c>
      <c r="L172" s="6">
        <f t="shared" si="137"/>
        <v>2.0828394826712957</v>
      </c>
      <c r="M172" s="6">
        <f t="shared" si="137"/>
        <v>2.4658622500897764</v>
      </c>
      <c r="N172" s="6">
        <f t="shared" si="137"/>
        <v>2.736630434210036</v>
      </c>
      <c r="O172" s="6">
        <f t="shared" si="137"/>
        <v>2.8353683280997974</v>
      </c>
      <c r="P172" s="6">
        <f t="shared" si="137"/>
        <v>2.717076757237101</v>
      </c>
      <c r="Q172" s="6">
        <f t="shared" si="137"/>
        <v>2.3676279283313395</v>
      </c>
      <c r="R172" s="6">
        <f t="shared" si="137"/>
        <v>1.7973087416999276</v>
      </c>
      <c r="S172" s="6">
        <f t="shared" si="137"/>
        <v>1.0322726982131503</v>
      </c>
      <c r="T172" s="6">
        <f t="shared" si="137"/>
        <v>0.11175575540517174</v>
      </c>
      <c r="U172" s="6">
        <f t="shared" si="137"/>
        <v>-0.911990088442099</v>
      </c>
      <c r="V172" s="6">
        <f t="shared" si="137"/>
        <v>-1.9743082104229648</v>
      </c>
      <c r="W172" s="6">
        <f t="shared" si="137"/>
        <v>-3.0004653177918343</v>
      </c>
      <c r="X172" s="6">
        <f t="shared" si="137"/>
        <v>-3.9097328184768814</v>
      </c>
      <c r="Y172" s="6">
        <f t="shared" si="137"/>
        <v>-4.620873747612306</v>
      </c>
      <c r="Z172" s="6">
        <f t="shared" si="137"/>
        <v>-5.05856475873675</v>
      </c>
    </row>
    <row r="173" spans="1:26" ht="13.5" thickBot="1">
      <c r="A173" s="112" t="s">
        <v>74</v>
      </c>
      <c r="B173" s="6">
        <f aca="true" t="shared" si="138" ref="B173:Z173">$I$8*B171</f>
        <v>-0.1812087926226736</v>
      </c>
      <c r="C173" s="6">
        <f t="shared" si="138"/>
        <v>-0.6845029131016717</v>
      </c>
      <c r="D173" s="6">
        <f t="shared" si="138"/>
        <v>-1.1542159465634285</v>
      </c>
      <c r="E173" s="6">
        <f t="shared" si="138"/>
        <v>-1.5690309510654386</v>
      </c>
      <c r="F173" s="6">
        <f t="shared" si="138"/>
        <v>-1.90868376112453</v>
      </c>
      <c r="G173" s="6">
        <f t="shared" si="138"/>
        <v>-2.1538850259361335</v>
      </c>
      <c r="H173" s="6">
        <f t="shared" si="138"/>
        <v>-2.285792787424759</v>
      </c>
      <c r="I173" s="6">
        <f t="shared" si="138"/>
        <v>-2.2846989910834505</v>
      </c>
      <c r="J173" s="6">
        <f t="shared" si="138"/>
        <v>-2.1287462558828123</v>
      </c>
      <c r="K173" s="6">
        <f t="shared" si="138"/>
        <v>-1.7972905040658744</v>
      </c>
      <c r="L173" s="6">
        <f t="shared" si="138"/>
        <v>-1.2861754348170649</v>
      </c>
      <c r="M173" s="6">
        <f t="shared" si="138"/>
        <v>-0.6278759175560766</v>
      </c>
      <c r="N173" s="6">
        <f t="shared" si="138"/>
        <v>0.11472341588370573</v>
      </c>
      <c r="O173" s="6">
        <f t="shared" si="138"/>
        <v>0.8835920473255002</v>
      </c>
      <c r="P173" s="6">
        <f t="shared" si="138"/>
        <v>1.6413477940099028</v>
      </c>
      <c r="Q173" s="6">
        <f t="shared" si="138"/>
        <v>2.3554008104340096</v>
      </c>
      <c r="R173" s="6">
        <f t="shared" si="138"/>
        <v>2.9836352178996495</v>
      </c>
      <c r="S173" s="6">
        <f t="shared" si="138"/>
        <v>3.4749033430391436</v>
      </c>
      <c r="T173" s="6">
        <f t="shared" si="138"/>
        <v>3.776362349149382</v>
      </c>
      <c r="U173" s="6">
        <f t="shared" si="138"/>
        <v>3.841023349852465</v>
      </c>
      <c r="V173" s="6">
        <f t="shared" si="138"/>
        <v>3.6339163521066435</v>
      </c>
      <c r="W173" s="6">
        <f t="shared" si="138"/>
        <v>3.1369443139962194</v>
      </c>
      <c r="X173" s="6">
        <f t="shared" si="138"/>
        <v>2.3524853125162313</v>
      </c>
      <c r="Y173" s="6">
        <f t="shared" si="138"/>
        <v>1.3055693599479916</v>
      </c>
      <c r="Z173" s="6">
        <f t="shared" si="138"/>
        <v>0.04436701458467131</v>
      </c>
    </row>
    <row r="174" spans="1:256" ht="13.5" thickBot="1">
      <c r="A174" s="117" t="s">
        <v>90</v>
      </c>
      <c r="B174" s="18">
        <f aca="true" t="shared" si="139" ref="B174:Z174">B46*$N$8</f>
        <v>-0.07114210623398354</v>
      </c>
      <c r="C174" s="18">
        <f t="shared" si="139"/>
        <v>-0.12780968054369068</v>
      </c>
      <c r="D174" s="18">
        <f t="shared" si="139"/>
        <v>-0.19413319228315085</v>
      </c>
      <c r="E174" s="18">
        <f t="shared" si="139"/>
        <v>-0.27524987087112157</v>
      </c>
      <c r="F174" s="18">
        <f t="shared" si="139"/>
        <v>-0.37584248908766665</v>
      </c>
      <c r="G174" s="18">
        <f t="shared" si="139"/>
        <v>-0.49783083234100584</v>
      </c>
      <c r="H174" s="18">
        <f t="shared" si="139"/>
        <v>-0.6347643859734268</v>
      </c>
      <c r="I174" s="18">
        <f t="shared" si="139"/>
        <v>-0.7612585368306725</v>
      </c>
      <c r="J174" s="18">
        <f t="shared" si="139"/>
        <v>-0.820332134672365</v>
      </c>
      <c r="K174" s="18">
        <f t="shared" si="139"/>
        <v>-0.7264726468200031</v>
      </c>
      <c r="L174" s="18">
        <f t="shared" si="139"/>
        <v>-0.41674909347062206</v>
      </c>
      <c r="M174" s="18">
        <f t="shared" si="139"/>
        <v>0.06134294647495521</v>
      </c>
      <c r="N174" s="18">
        <f t="shared" si="139"/>
        <v>0.5405051949780669</v>
      </c>
      <c r="O174" s="18">
        <f t="shared" si="139"/>
        <v>0.8625378760913449</v>
      </c>
      <c r="P174" s="18">
        <f t="shared" si="139"/>
        <v>0.9875691150484416</v>
      </c>
      <c r="Q174" s="18">
        <f t="shared" si="139"/>
        <v>0.9680972627758205</v>
      </c>
      <c r="R174" s="18">
        <f t="shared" si="139"/>
        <v>0.8738426222000851</v>
      </c>
      <c r="S174" s="18">
        <f t="shared" si="139"/>
        <v>0.7531962175768387</v>
      </c>
      <c r="T174" s="18">
        <f t="shared" si="139"/>
        <v>0.630351759976999</v>
      </c>
      <c r="U174" s="18">
        <f t="shared" si="139"/>
        <v>0.5137313166287121</v>
      </c>
      <c r="V174" s="18">
        <f t="shared" si="139"/>
        <v>0.40348779840897125</v>
      </c>
      <c r="W174" s="18">
        <f t="shared" si="139"/>
        <v>0.29581464585148626</v>
      </c>
      <c r="X174" s="18">
        <f t="shared" si="139"/>
        <v>0.18488277795950459</v>
      </c>
      <c r="Y174" s="18">
        <f t="shared" si="139"/>
        <v>0.0634282520790503</v>
      </c>
      <c r="Z174" s="18">
        <f t="shared" si="139"/>
        <v>-0.07735445004423647</v>
      </c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pans="1:256" ht="12.75">
      <c r="A175" s="112" t="s">
        <v>76</v>
      </c>
      <c r="B175" s="134">
        <f aca="true" t="shared" si="140" ref="B175:Z175">$I$8*(B168*B170+B169*B171)+B44*B46*$N$8</f>
        <v>-0.058924721344174195</v>
      </c>
      <c r="C175" s="134">
        <f t="shared" si="140"/>
        <v>-0.06476496090149472</v>
      </c>
      <c r="D175" s="134">
        <f t="shared" si="140"/>
        <v>-0.062331228335431865</v>
      </c>
      <c r="E175" s="134">
        <f t="shared" si="140"/>
        <v>-0.046164725276039854</v>
      </c>
      <c r="F175" s="134">
        <f t="shared" si="140"/>
        <v>-0.007237884805820903</v>
      </c>
      <c r="G175" s="134">
        <f t="shared" si="140"/>
        <v>0.06752401333688839</v>
      </c>
      <c r="H175" s="134">
        <f t="shared" si="140"/>
        <v>0.19202842756391045</v>
      </c>
      <c r="I175" s="134">
        <f t="shared" si="140"/>
        <v>0.3674617881680203</v>
      </c>
      <c r="J175" s="134">
        <f t="shared" si="140"/>
        <v>0.5520910702865014</v>
      </c>
      <c r="K175" s="134">
        <f t="shared" si="140"/>
        <v>0.6341913501415519</v>
      </c>
      <c r="L175" s="134">
        <f t="shared" si="140"/>
        <v>0.48765601234141154</v>
      </c>
      <c r="M175" s="134">
        <f t="shared" si="140"/>
        <v>0.14521922910923696</v>
      </c>
      <c r="N175" s="134">
        <f t="shared" si="140"/>
        <v>-0.1493685222230915</v>
      </c>
      <c r="O175" s="134">
        <f t="shared" si="140"/>
        <v>-0.193191550756674</v>
      </c>
      <c r="P175" s="134">
        <f t="shared" si="140"/>
        <v>-0.011182870202052525</v>
      </c>
      <c r="Q175" s="134">
        <f t="shared" si="140"/>
        <v>0.25554569275219</v>
      </c>
      <c r="R175" s="134">
        <f t="shared" si="140"/>
        <v>0.4998186442811834</v>
      </c>
      <c r="S175" s="134">
        <f t="shared" si="140"/>
        <v>0.6802764437485905</v>
      </c>
      <c r="T175" s="134">
        <f t="shared" si="140"/>
        <v>0.794126465967106</v>
      </c>
      <c r="U175" s="134">
        <f t="shared" si="140"/>
        <v>0.8514605163842601</v>
      </c>
      <c r="V175" s="134">
        <f t="shared" si="140"/>
        <v>0.8633554180311656</v>
      </c>
      <c r="W175" s="134">
        <f t="shared" si="140"/>
        <v>0.8386163002821644</v>
      </c>
      <c r="X175" s="134">
        <f t="shared" si="140"/>
        <v>0.7841076379850155</v>
      </c>
      <c r="Y175" s="134">
        <f t="shared" si="140"/>
        <v>0.7063395944610692</v>
      </c>
      <c r="Z175" s="134">
        <f t="shared" si="140"/>
        <v>0.6136834135763591</v>
      </c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  <c r="BI175" s="134"/>
      <c r="BJ175" s="134"/>
      <c r="BK175" s="134"/>
      <c r="BL175" s="134"/>
      <c r="BM175" s="134"/>
      <c r="BN175" s="134"/>
      <c r="BO175" s="134"/>
      <c r="BP175" s="134"/>
      <c r="BQ175" s="134"/>
      <c r="BR175" s="134"/>
      <c r="BS175" s="134"/>
      <c r="BT175" s="134"/>
      <c r="BU175" s="134"/>
      <c r="BV175" s="134"/>
      <c r="BW175" s="134"/>
      <c r="BX175" s="134"/>
      <c r="BY175" s="134"/>
      <c r="BZ175" s="134"/>
      <c r="CA175" s="134"/>
      <c r="CB175" s="134"/>
      <c r="CC175" s="134"/>
      <c r="CD175" s="134"/>
      <c r="CE175" s="134"/>
      <c r="CF175" s="134"/>
      <c r="CG175" s="134"/>
      <c r="CH175" s="134"/>
      <c r="CI175" s="134"/>
      <c r="CJ175" s="134"/>
      <c r="CK175" s="134"/>
      <c r="CL175" s="134"/>
      <c r="CM175" s="134"/>
      <c r="CN175" s="134"/>
      <c r="CO175" s="134"/>
      <c r="CP175" s="134"/>
      <c r="CQ175" s="134"/>
      <c r="CR175" s="134"/>
      <c r="CS175" s="134"/>
      <c r="CT175" s="134"/>
      <c r="CU175" s="134"/>
      <c r="CV175" s="134"/>
      <c r="CW175" s="134"/>
      <c r="CX175" s="134"/>
      <c r="CY175" s="134"/>
      <c r="CZ175" s="134"/>
      <c r="DA175" s="134"/>
      <c r="DB175" s="134"/>
      <c r="DC175" s="134"/>
      <c r="DD175" s="134"/>
      <c r="DE175" s="134"/>
      <c r="DF175" s="134"/>
      <c r="DG175" s="134"/>
      <c r="DH175" s="134"/>
      <c r="DI175" s="134"/>
      <c r="DJ175" s="134"/>
      <c r="DK175" s="134"/>
      <c r="DL175" s="134"/>
      <c r="DM175" s="134"/>
      <c r="DN175" s="134"/>
      <c r="DO175" s="134"/>
      <c r="DP175" s="134"/>
      <c r="DQ175" s="134"/>
      <c r="DR175" s="134"/>
      <c r="DS175" s="134"/>
      <c r="DT175" s="134"/>
      <c r="DU175" s="134"/>
      <c r="DV175" s="134"/>
      <c r="DW175" s="134"/>
      <c r="DX175" s="134"/>
      <c r="DY175" s="134"/>
      <c r="DZ175" s="134"/>
      <c r="EA175" s="134"/>
      <c r="EB175" s="134"/>
      <c r="EC175" s="134"/>
      <c r="ED175" s="134"/>
      <c r="EE175" s="134"/>
      <c r="EF175" s="134"/>
      <c r="EG175" s="134"/>
      <c r="EH175" s="134"/>
      <c r="EI175" s="134"/>
      <c r="EJ175" s="134"/>
      <c r="EK175" s="134"/>
      <c r="EL175" s="134"/>
      <c r="EM175" s="134"/>
      <c r="EN175" s="134"/>
      <c r="EO175" s="134"/>
      <c r="EP175" s="134"/>
      <c r="EQ175" s="134"/>
      <c r="ER175" s="134"/>
      <c r="ES175" s="134"/>
      <c r="ET175" s="134"/>
      <c r="EU175" s="134"/>
      <c r="EV175" s="134"/>
      <c r="EW175" s="134"/>
      <c r="EX175" s="134"/>
      <c r="EY175" s="134"/>
      <c r="EZ175" s="134"/>
      <c r="FA175" s="134"/>
      <c r="FB175" s="134"/>
      <c r="FC175" s="134"/>
      <c r="FD175" s="134"/>
      <c r="FE175" s="134"/>
      <c r="FF175" s="134"/>
      <c r="FG175" s="134"/>
      <c r="FH175" s="134"/>
      <c r="FI175" s="134"/>
      <c r="FJ175" s="134"/>
      <c r="FK175" s="134"/>
      <c r="FL175" s="134"/>
      <c r="FM175" s="134"/>
      <c r="FN175" s="134"/>
      <c r="FO175" s="134"/>
      <c r="FP175" s="134"/>
      <c r="FQ175" s="134"/>
      <c r="FR175" s="134"/>
      <c r="FS175" s="134"/>
      <c r="FT175" s="134"/>
      <c r="FU175" s="134"/>
      <c r="FV175" s="134"/>
      <c r="FW175" s="134"/>
      <c r="FX175" s="134"/>
      <c r="FY175" s="134"/>
      <c r="FZ175" s="134"/>
      <c r="GA175" s="134"/>
      <c r="GB175" s="134"/>
      <c r="GC175" s="134"/>
      <c r="GD175" s="134"/>
      <c r="GE175" s="134"/>
      <c r="GF175" s="134"/>
      <c r="GG175" s="134"/>
      <c r="GH175" s="134"/>
      <c r="GI175" s="134"/>
      <c r="GJ175" s="134"/>
      <c r="GK175" s="134"/>
      <c r="GL175" s="134"/>
      <c r="GM175" s="134"/>
      <c r="GN175" s="134"/>
      <c r="GO175" s="134"/>
      <c r="GP175" s="134"/>
      <c r="GQ175" s="134"/>
      <c r="GR175" s="134"/>
      <c r="GS175" s="134"/>
      <c r="GT175" s="134"/>
      <c r="GU175" s="134"/>
      <c r="GV175" s="134"/>
      <c r="GW175" s="134"/>
      <c r="GX175" s="134"/>
      <c r="GY175" s="134"/>
      <c r="GZ175" s="134"/>
      <c r="HA175" s="134"/>
      <c r="HB175" s="134"/>
      <c r="HC175" s="134"/>
      <c r="HD175" s="134"/>
      <c r="HE175" s="134"/>
      <c r="HF175" s="134"/>
      <c r="HG175" s="134"/>
      <c r="HH175" s="134"/>
      <c r="HI175" s="134"/>
      <c r="HJ175" s="134"/>
      <c r="HK175" s="134"/>
      <c r="HL175" s="134"/>
      <c r="HM175" s="134"/>
      <c r="HN175" s="134"/>
      <c r="HO175" s="134"/>
      <c r="HP175" s="134"/>
      <c r="HQ175" s="134"/>
      <c r="HR175" s="134"/>
      <c r="HS175" s="134"/>
      <c r="HT175" s="134"/>
      <c r="HU175" s="134"/>
      <c r="HV175" s="134"/>
      <c r="HW175" s="134"/>
      <c r="HX175" s="134"/>
      <c r="HY175" s="134"/>
      <c r="HZ175" s="134"/>
      <c r="IA175" s="134"/>
      <c r="IB175" s="134"/>
      <c r="IC175" s="134"/>
      <c r="ID175" s="134"/>
      <c r="IE175" s="134"/>
      <c r="IF175" s="134"/>
      <c r="IG175" s="134"/>
      <c r="IH175" s="134"/>
      <c r="II175" s="134"/>
      <c r="IJ175" s="134"/>
      <c r="IK175" s="134"/>
      <c r="IL175" s="134"/>
      <c r="IM175" s="134"/>
      <c r="IN175" s="134"/>
      <c r="IO175" s="134"/>
      <c r="IP175" s="134"/>
      <c r="IQ175" s="134"/>
      <c r="IR175" s="134"/>
      <c r="IS175" s="134"/>
      <c r="IT175" s="134"/>
      <c r="IU175" s="134"/>
      <c r="IV175" s="134"/>
    </row>
    <row r="176" spans="1:256" ht="13.5" thickBot="1">
      <c r="A176" s="113" t="s">
        <v>75</v>
      </c>
      <c r="B176" s="129">
        <f aca="true" t="shared" si="141" ref="B176:Z176">$M$8*B169</f>
        <v>20.69780520146441</v>
      </c>
      <c r="C176" s="129">
        <f t="shared" si="141"/>
        <v>19.532926706771477</v>
      </c>
      <c r="D176" s="129">
        <f t="shared" si="141"/>
        <v>17.095260004432642</v>
      </c>
      <c r="E176" s="129">
        <f t="shared" si="141"/>
        <v>13.515093814666754</v>
      </c>
      <c r="F176" s="129">
        <f t="shared" si="141"/>
        <v>8.983285174937336</v>
      </c>
      <c r="G176" s="129">
        <f t="shared" si="141"/>
        <v>3.7441214593625043</v>
      </c>
      <c r="H176" s="129">
        <f t="shared" si="141"/>
        <v>-1.91217025589278</v>
      </c>
      <c r="I176" s="129">
        <f t="shared" si="141"/>
        <v>-7.655253976059625</v>
      </c>
      <c r="J176" s="129">
        <f t="shared" si="141"/>
        <v>-13.117224250581776</v>
      </c>
      <c r="K176" s="129">
        <f t="shared" si="141"/>
        <v>-17.89651955708383</v>
      </c>
      <c r="L176" s="129">
        <f t="shared" si="141"/>
        <v>-21.582943020942725</v>
      </c>
      <c r="M176" s="129">
        <f t="shared" si="141"/>
        <v>-23.825741819138617</v>
      </c>
      <c r="N176" s="129">
        <f t="shared" si="141"/>
        <v>-24.415996392866752</v>
      </c>
      <c r="O176" s="129">
        <f t="shared" si="141"/>
        <v>-23.30640044564003</v>
      </c>
      <c r="P176" s="129">
        <f t="shared" si="141"/>
        <v>-20.56241779014844</v>
      </c>
      <c r="Q176" s="129">
        <f t="shared" si="141"/>
        <v>-16.321279102681792</v>
      </c>
      <c r="R176" s="129">
        <f t="shared" si="141"/>
        <v>-10.791255180585065</v>
      </c>
      <c r="S176" s="129">
        <f t="shared" si="141"/>
        <v>-4.263917291487622</v>
      </c>
      <c r="T176" s="129">
        <f t="shared" si="141"/>
        <v>2.884908021222687</v>
      </c>
      <c r="U176" s="129">
        <f t="shared" si="141"/>
        <v>10.20961408371279</v>
      </c>
      <c r="V176" s="129">
        <f t="shared" si="141"/>
        <v>17.220667316181277</v>
      </c>
      <c r="W176" s="129">
        <f t="shared" si="141"/>
        <v>23.417355334476397</v>
      </c>
      <c r="X176" s="129">
        <f t="shared" si="141"/>
        <v>28.323862312082206</v>
      </c>
      <c r="Y176" s="129">
        <f t="shared" si="141"/>
        <v>31.52560284330997</v>
      </c>
      <c r="Z176" s="129">
        <f t="shared" si="141"/>
        <v>32.70291826582323</v>
      </c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29"/>
      <c r="BZ176" s="129"/>
      <c r="CA176" s="129"/>
      <c r="CB176" s="129"/>
      <c r="CC176" s="129"/>
      <c r="CD176" s="129"/>
      <c r="CE176" s="129"/>
      <c r="CF176" s="129"/>
      <c r="CG176" s="129"/>
      <c r="CH176" s="129"/>
      <c r="CI176" s="129"/>
      <c r="CJ176" s="129"/>
      <c r="CK176" s="129"/>
      <c r="CL176" s="129"/>
      <c r="CM176" s="129"/>
      <c r="CN176" s="129"/>
      <c r="CO176" s="129"/>
      <c r="CP176" s="129"/>
      <c r="CQ176" s="129"/>
      <c r="CR176" s="129"/>
      <c r="CS176" s="129"/>
      <c r="CT176" s="129"/>
      <c r="CU176" s="129"/>
      <c r="CV176" s="129"/>
      <c r="CW176" s="129"/>
      <c r="CX176" s="129"/>
      <c r="CY176" s="129"/>
      <c r="CZ176" s="129"/>
      <c r="DA176" s="129"/>
      <c r="DB176" s="129"/>
      <c r="DC176" s="129"/>
      <c r="DD176" s="129"/>
      <c r="DE176" s="129"/>
      <c r="DF176" s="129"/>
      <c r="DG176" s="129"/>
      <c r="DH176" s="129"/>
      <c r="DI176" s="129"/>
      <c r="DJ176" s="129"/>
      <c r="DK176" s="129"/>
      <c r="DL176" s="129"/>
      <c r="DM176" s="129"/>
      <c r="DN176" s="129"/>
      <c r="DO176" s="129"/>
      <c r="DP176" s="129"/>
      <c r="DQ176" s="129"/>
      <c r="DR176" s="129"/>
      <c r="DS176" s="129"/>
      <c r="DT176" s="129"/>
      <c r="DU176" s="129"/>
      <c r="DV176" s="129"/>
      <c r="DW176" s="129"/>
      <c r="DX176" s="129"/>
      <c r="DY176" s="129"/>
      <c r="DZ176" s="129"/>
      <c r="EA176" s="129"/>
      <c r="EB176" s="129"/>
      <c r="EC176" s="129"/>
      <c r="ED176" s="129"/>
      <c r="EE176" s="129"/>
      <c r="EF176" s="129"/>
      <c r="EG176" s="129"/>
      <c r="EH176" s="129"/>
      <c r="EI176" s="129"/>
      <c r="EJ176" s="129"/>
      <c r="EK176" s="129"/>
      <c r="EL176" s="129"/>
      <c r="EM176" s="129"/>
      <c r="EN176" s="129"/>
      <c r="EO176" s="129"/>
      <c r="EP176" s="129"/>
      <c r="EQ176" s="129"/>
      <c r="ER176" s="129"/>
      <c r="ES176" s="129"/>
      <c r="ET176" s="129"/>
      <c r="EU176" s="129"/>
      <c r="EV176" s="129"/>
      <c r="EW176" s="129"/>
      <c r="EX176" s="129"/>
      <c r="EY176" s="129"/>
      <c r="EZ176" s="129"/>
      <c r="FA176" s="129"/>
      <c r="FB176" s="129"/>
      <c r="FC176" s="129"/>
      <c r="FD176" s="129"/>
      <c r="FE176" s="129"/>
      <c r="FF176" s="129"/>
      <c r="FG176" s="129"/>
      <c r="FH176" s="129"/>
      <c r="FI176" s="129"/>
      <c r="FJ176" s="129"/>
      <c r="FK176" s="129"/>
      <c r="FL176" s="129"/>
      <c r="FM176" s="129"/>
      <c r="FN176" s="129"/>
      <c r="FO176" s="129"/>
      <c r="FP176" s="129"/>
      <c r="FQ176" s="129"/>
      <c r="FR176" s="129"/>
      <c r="FS176" s="129"/>
      <c r="FT176" s="129"/>
      <c r="FU176" s="129"/>
      <c r="FV176" s="129"/>
      <c r="FW176" s="129"/>
      <c r="FX176" s="129"/>
      <c r="FY176" s="129"/>
      <c r="FZ176" s="129"/>
      <c r="GA176" s="129"/>
      <c r="GB176" s="129"/>
      <c r="GC176" s="129"/>
      <c r="GD176" s="129"/>
      <c r="GE176" s="129"/>
      <c r="GF176" s="129"/>
      <c r="GG176" s="129"/>
      <c r="GH176" s="129"/>
      <c r="GI176" s="129"/>
      <c r="GJ176" s="129"/>
      <c r="GK176" s="129"/>
      <c r="GL176" s="129"/>
      <c r="GM176" s="129"/>
      <c r="GN176" s="129"/>
      <c r="GO176" s="129"/>
      <c r="GP176" s="129"/>
      <c r="GQ176" s="129"/>
      <c r="GR176" s="129"/>
      <c r="GS176" s="129"/>
      <c r="GT176" s="129"/>
      <c r="GU176" s="129"/>
      <c r="GV176" s="129"/>
      <c r="GW176" s="129"/>
      <c r="GX176" s="129"/>
      <c r="GY176" s="129"/>
      <c r="GZ176" s="129"/>
      <c r="HA176" s="129"/>
      <c r="HB176" s="129"/>
      <c r="HC176" s="129"/>
      <c r="HD176" s="129"/>
      <c r="HE176" s="129"/>
      <c r="HF176" s="129"/>
      <c r="HG176" s="129"/>
      <c r="HH176" s="129"/>
      <c r="HI176" s="129"/>
      <c r="HJ176" s="129"/>
      <c r="HK176" s="129"/>
      <c r="HL176" s="129"/>
      <c r="HM176" s="129"/>
      <c r="HN176" s="129"/>
      <c r="HO176" s="129"/>
      <c r="HP176" s="129"/>
      <c r="HQ176" s="129"/>
      <c r="HR176" s="129"/>
      <c r="HS176" s="129"/>
      <c r="HT176" s="129"/>
      <c r="HU176" s="129"/>
      <c r="HV176" s="129"/>
      <c r="HW176" s="129"/>
      <c r="HX176" s="129"/>
      <c r="HY176" s="129"/>
      <c r="HZ176" s="129"/>
      <c r="IA176" s="129"/>
      <c r="IB176" s="129"/>
      <c r="IC176" s="129"/>
      <c r="ID176" s="129"/>
      <c r="IE176" s="129"/>
      <c r="IF176" s="129"/>
      <c r="IG176" s="129"/>
      <c r="IH176" s="129"/>
      <c r="II176" s="129"/>
      <c r="IJ176" s="129"/>
      <c r="IK176" s="129"/>
      <c r="IL176" s="129"/>
      <c r="IM176" s="129"/>
      <c r="IN176" s="129"/>
      <c r="IO176" s="129"/>
      <c r="IP176" s="129"/>
      <c r="IQ176" s="129"/>
      <c r="IR176" s="129"/>
      <c r="IS176" s="129"/>
      <c r="IT176" s="129"/>
      <c r="IU176" s="129"/>
      <c r="IV176" s="129"/>
    </row>
    <row r="177" spans="1:256" ht="12.75">
      <c r="A177" s="5" t="s">
        <v>125</v>
      </c>
      <c r="B177" s="5">
        <f aca="true" t="shared" si="142" ref="B177:Z177">B175+B176</f>
        <v>20.638880480120235</v>
      </c>
      <c r="C177" s="5">
        <f t="shared" si="142"/>
        <v>19.46816174586998</v>
      </c>
      <c r="D177" s="5">
        <f t="shared" si="142"/>
        <v>17.03292877609721</v>
      </c>
      <c r="E177" s="5">
        <f t="shared" si="142"/>
        <v>13.468929089390715</v>
      </c>
      <c r="F177" s="5">
        <f t="shared" si="142"/>
        <v>8.976047290131515</v>
      </c>
      <c r="G177" s="5">
        <f t="shared" si="142"/>
        <v>3.8116454726993925</v>
      </c>
      <c r="H177" s="5">
        <f t="shared" si="142"/>
        <v>-1.7201418283288696</v>
      </c>
      <c r="I177" s="5">
        <f t="shared" si="142"/>
        <v>-7.287792187891605</v>
      </c>
      <c r="J177" s="5">
        <f t="shared" si="142"/>
        <v>-12.565133180295275</v>
      </c>
      <c r="K177" s="5">
        <f t="shared" si="142"/>
        <v>-17.26232820694228</v>
      </c>
      <c r="L177" s="5">
        <f t="shared" si="142"/>
        <v>-21.095287008601314</v>
      </c>
      <c r="M177" s="5">
        <f t="shared" si="142"/>
        <v>-23.68052259002938</v>
      </c>
      <c r="N177" s="5">
        <f t="shared" si="142"/>
        <v>-24.565364915089845</v>
      </c>
      <c r="O177" s="5">
        <f t="shared" si="142"/>
        <v>-23.499591996396703</v>
      </c>
      <c r="P177" s="5">
        <f t="shared" si="142"/>
        <v>-20.573600660350493</v>
      </c>
      <c r="Q177" s="5">
        <f t="shared" si="142"/>
        <v>-16.065733409929603</v>
      </c>
      <c r="R177" s="5">
        <f t="shared" si="142"/>
        <v>-10.29143653630388</v>
      </c>
      <c r="S177" s="5">
        <f t="shared" si="142"/>
        <v>-3.5836408477390314</v>
      </c>
      <c r="T177" s="5">
        <f t="shared" si="142"/>
        <v>3.679034487189793</v>
      </c>
      <c r="U177" s="5">
        <f t="shared" si="142"/>
        <v>11.06107460009705</v>
      </c>
      <c r="V177" s="5">
        <f t="shared" si="142"/>
        <v>18.084022734212443</v>
      </c>
      <c r="W177" s="5">
        <f t="shared" si="142"/>
        <v>24.255971634758563</v>
      </c>
      <c r="X177" s="5">
        <f t="shared" si="142"/>
        <v>29.107969950067222</v>
      </c>
      <c r="Y177" s="5">
        <f t="shared" si="142"/>
        <v>32.23194243777104</v>
      </c>
      <c r="Z177" s="5">
        <f t="shared" si="142"/>
        <v>33.31660167939959</v>
      </c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27:256" ht="12.75"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80" ht="12.75">
      <c r="A180" s="5" t="s">
        <v>135</v>
      </c>
    </row>
    <row r="181" spans="1:256" ht="12.75">
      <c r="A181" s="5" t="s">
        <v>141</v>
      </c>
      <c r="B181" s="5">
        <f aca="true" t="shared" si="143" ref="B181:Z181">B158+B103</f>
        <v>0.0733443189269318</v>
      </c>
      <c r="C181" s="5">
        <f t="shared" si="143"/>
        <v>-0.04465431154562066</v>
      </c>
      <c r="D181" s="5">
        <f t="shared" si="143"/>
        <v>-0.21389625244006347</v>
      </c>
      <c r="E181" s="5">
        <f t="shared" si="143"/>
        <v>-0.46538569352587034</v>
      </c>
      <c r="F181" s="5">
        <f t="shared" si="143"/>
        <v>-0.8239085129488612</v>
      </c>
      <c r="G181" s="5">
        <f t="shared" si="143"/>
        <v>-1.2546993424861372</v>
      </c>
      <c r="H181" s="5">
        <f t="shared" si="143"/>
        <v>-1.592285724164886</v>
      </c>
      <c r="I181" s="5">
        <f t="shared" si="143"/>
        <v>-1.6281407182161394</v>
      </c>
      <c r="J181" s="5">
        <f t="shared" si="143"/>
        <v>-1.3399036945581178</v>
      </c>
      <c r="K181" s="5">
        <f t="shared" si="143"/>
        <v>-0.8461979043869152</v>
      </c>
      <c r="L181" s="5">
        <f t="shared" si="143"/>
        <v>-0.22448440198285777</v>
      </c>
      <c r="M181" s="5">
        <f t="shared" si="143"/>
        <v>0.4757847954071668</v>
      </c>
      <c r="N181" s="5">
        <f t="shared" si="143"/>
        <v>1.1451712792851074</v>
      </c>
      <c r="O181" s="5">
        <f t="shared" si="143"/>
        <v>1.6319650308148992</v>
      </c>
      <c r="P181" s="5">
        <f t="shared" si="143"/>
        <v>1.8535153221482301</v>
      </c>
      <c r="Q181" s="5">
        <f t="shared" si="143"/>
        <v>1.8439809912366498</v>
      </c>
      <c r="R181" s="5">
        <f t="shared" si="143"/>
        <v>1.695876065199184</v>
      </c>
      <c r="S181" s="5">
        <f t="shared" si="143"/>
        <v>1.4925858195286612</v>
      </c>
      <c r="T181" s="5">
        <f t="shared" si="143"/>
        <v>1.2849870178678209</v>
      </c>
      <c r="U181" s="5">
        <f t="shared" si="143"/>
        <v>1.095953641778925</v>
      </c>
      <c r="V181" s="5">
        <f t="shared" si="143"/>
        <v>0.9300864658816917</v>
      </c>
      <c r="W181" s="5">
        <f t="shared" si="143"/>
        <v>0.7804324643655026</v>
      </c>
      <c r="X181" s="5">
        <f t="shared" si="143"/>
        <v>0.6317210839354496</v>
      </c>
      <c r="Y181" s="5">
        <f t="shared" si="143"/>
        <v>0.460906026614299</v>
      </c>
      <c r="Z181" s="5">
        <f t="shared" si="143"/>
        <v>0.23496363814256585</v>
      </c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ht="12.75">
      <c r="A182" s="5" t="s">
        <v>142</v>
      </c>
      <c r="B182" s="5">
        <f aca="true" t="shared" si="144" ref="B182:Z182">B159+B104+$M$9</f>
        <v>10.213763365503306</v>
      </c>
      <c r="C182" s="5">
        <f t="shared" si="144"/>
        <v>10.126113801527138</v>
      </c>
      <c r="D182" s="5">
        <f t="shared" si="144"/>
        <v>9.979032265034293</v>
      </c>
      <c r="E182" s="5">
        <f t="shared" si="144"/>
        <v>9.734331153847492</v>
      </c>
      <c r="F182" s="5">
        <f t="shared" si="144"/>
        <v>9.360318659129648</v>
      </c>
      <c r="G182" s="5">
        <f t="shared" si="144"/>
        <v>8.887420874040897</v>
      </c>
      <c r="H182" s="5">
        <f t="shared" si="144"/>
        <v>8.483521225612845</v>
      </c>
      <c r="I182" s="5">
        <f t="shared" si="144"/>
        <v>8.372118378130564</v>
      </c>
      <c r="J182" s="5">
        <f t="shared" si="144"/>
        <v>8.606395894322027</v>
      </c>
      <c r="K182" s="5">
        <f t="shared" si="144"/>
        <v>9.104286557094952</v>
      </c>
      <c r="L182" s="5">
        <f t="shared" si="144"/>
        <v>9.799465309130555</v>
      </c>
      <c r="M182" s="5">
        <f t="shared" si="144"/>
        <v>10.602577437424818</v>
      </c>
      <c r="N182" s="5">
        <f t="shared" si="144"/>
        <v>11.342277511773272</v>
      </c>
      <c r="O182" s="5">
        <f t="shared" si="144"/>
        <v>11.841024143264622</v>
      </c>
      <c r="P182" s="5">
        <f t="shared" si="144"/>
        <v>12.033549787517932</v>
      </c>
      <c r="Q182" s="5">
        <f t="shared" si="144"/>
        <v>11.97988560268079</v>
      </c>
      <c r="R182" s="5">
        <f t="shared" si="144"/>
        <v>11.786969637113344</v>
      </c>
      <c r="S182" s="5">
        <f t="shared" si="144"/>
        <v>11.543498324847588</v>
      </c>
      <c r="T182" s="5">
        <f t="shared" si="144"/>
        <v>11.303438059687778</v>
      </c>
      <c r="U182" s="5">
        <f t="shared" si="144"/>
        <v>11.093781084079437</v>
      </c>
      <c r="V182" s="5">
        <f t="shared" si="144"/>
        <v>10.924258215737652</v>
      </c>
      <c r="W182" s="5">
        <f t="shared" si="144"/>
        <v>10.792624235981503</v>
      </c>
      <c r="X182" s="5">
        <f t="shared" si="144"/>
        <v>10.686129749592254</v>
      </c>
      <c r="Y182" s="5">
        <f t="shared" si="144"/>
        <v>10.580402920356427</v>
      </c>
      <c r="Z182" s="5">
        <f t="shared" si="144"/>
        <v>10.435868128292348</v>
      </c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ht="12.75">
      <c r="A183" s="5" t="s">
        <v>143</v>
      </c>
      <c r="B183" s="5">
        <f aca="true" t="shared" si="145" ref="B183:Z183">B160-B158*(B154-B87)+(B159+$M$9)*(B152-B86)</f>
        <v>23.081913225616386</v>
      </c>
      <c r="C183" s="5">
        <f t="shared" si="145"/>
        <v>23.17124471669375</v>
      </c>
      <c r="D183" s="5">
        <f t="shared" si="145"/>
        <v>23.17926904034749</v>
      </c>
      <c r="E183" s="5">
        <f t="shared" si="145"/>
        <v>23.024319996934373</v>
      </c>
      <c r="F183" s="5">
        <f t="shared" si="145"/>
        <v>22.569914155369844</v>
      </c>
      <c r="G183" s="5">
        <f t="shared" si="145"/>
        <v>21.681472151934383</v>
      </c>
      <c r="H183" s="5">
        <f t="shared" si="145"/>
        <v>20.498348717841743</v>
      </c>
      <c r="I183" s="5">
        <f t="shared" si="145"/>
        <v>19.652328356805814</v>
      </c>
      <c r="J183" s="5">
        <f t="shared" si="145"/>
        <v>19.719968627463846</v>
      </c>
      <c r="K183" s="5">
        <f t="shared" si="145"/>
        <v>20.69152880890848</v>
      </c>
      <c r="L183" s="5">
        <f t="shared" si="145"/>
        <v>22.190926994943393</v>
      </c>
      <c r="M183" s="5">
        <f t="shared" si="145"/>
        <v>23.61281000597292</v>
      </c>
      <c r="N183" s="5">
        <f t="shared" si="145"/>
        <v>24.275245201286474</v>
      </c>
      <c r="O183" s="5">
        <f t="shared" si="145"/>
        <v>23.931271104368495</v>
      </c>
      <c r="P183" s="5">
        <f t="shared" si="145"/>
        <v>22.99020582320563</v>
      </c>
      <c r="Q183" s="5">
        <f t="shared" si="145"/>
        <v>22.05370085480832</v>
      </c>
      <c r="R183" s="5">
        <f t="shared" si="145"/>
        <v>21.446712355510307</v>
      </c>
      <c r="S183" s="5">
        <f t="shared" si="145"/>
        <v>21.192769313341998</v>
      </c>
      <c r="T183" s="5">
        <f t="shared" si="145"/>
        <v>21.189819346204413</v>
      </c>
      <c r="U183" s="5">
        <f t="shared" si="145"/>
        <v>21.335286258416843</v>
      </c>
      <c r="V183" s="5">
        <f t="shared" si="145"/>
        <v>21.56691154416243</v>
      </c>
      <c r="W183" s="5">
        <f t="shared" si="145"/>
        <v>21.860111580714737</v>
      </c>
      <c r="X183" s="5">
        <f t="shared" si="145"/>
        <v>22.211828222444026</v>
      </c>
      <c r="Y183" s="5">
        <f t="shared" si="145"/>
        <v>22.623073071407504</v>
      </c>
      <c r="Z183" s="5">
        <f t="shared" si="145"/>
        <v>23.082573419638997</v>
      </c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ht="12.75">
      <c r="A184" s="5" t="s">
        <v>146</v>
      </c>
      <c r="B184" s="5">
        <f aca="true" t="shared" si="146" ref="B184:Z184">B181*B88+B182*B89+B183*0-B105-B163</f>
        <v>0</v>
      </c>
      <c r="C184" s="5">
        <f t="shared" si="146"/>
        <v>0</v>
      </c>
      <c r="D184" s="5">
        <f t="shared" si="146"/>
        <v>0</v>
      </c>
      <c r="E184" s="5">
        <f t="shared" si="146"/>
        <v>0</v>
      </c>
      <c r="F184" s="5">
        <f t="shared" si="146"/>
        <v>0</v>
      </c>
      <c r="G184" s="5">
        <f t="shared" si="146"/>
        <v>0</v>
      </c>
      <c r="H184" s="5">
        <f t="shared" si="146"/>
        <v>0</v>
      </c>
      <c r="I184" s="5">
        <f t="shared" si="146"/>
        <v>0</v>
      </c>
      <c r="J184" s="5">
        <f t="shared" si="146"/>
        <v>0</v>
      </c>
      <c r="K184" s="5">
        <f t="shared" si="146"/>
        <v>0</v>
      </c>
      <c r="L184" s="5">
        <f t="shared" si="146"/>
        <v>0</v>
      </c>
      <c r="M184" s="5">
        <f t="shared" si="146"/>
        <v>0</v>
      </c>
      <c r="N184" s="5">
        <f t="shared" si="146"/>
        <v>0</v>
      </c>
      <c r="O184" s="5">
        <f t="shared" si="146"/>
        <v>0</v>
      </c>
      <c r="P184" s="5">
        <f t="shared" si="146"/>
        <v>0</v>
      </c>
      <c r="Q184" s="5">
        <f t="shared" si="146"/>
        <v>0</v>
      </c>
      <c r="R184" s="5">
        <f t="shared" si="146"/>
        <v>0</v>
      </c>
      <c r="S184" s="5">
        <f t="shared" si="146"/>
        <v>0</v>
      </c>
      <c r="T184" s="5">
        <f t="shared" si="146"/>
        <v>0</v>
      </c>
      <c r="U184" s="5">
        <f t="shared" si="146"/>
        <v>0</v>
      </c>
      <c r="V184" s="5">
        <f t="shared" si="146"/>
        <v>0</v>
      </c>
      <c r="W184" s="5">
        <f t="shared" si="146"/>
        <v>0</v>
      </c>
      <c r="X184" s="5">
        <f t="shared" si="146"/>
        <v>0</v>
      </c>
      <c r="Y184" s="5">
        <f t="shared" si="146"/>
        <v>0</v>
      </c>
      <c r="Z184" s="5">
        <f t="shared" si="146"/>
        <v>0</v>
      </c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6" spans="1:256" ht="12.75">
      <c r="A186" s="5" t="s">
        <v>170</v>
      </c>
      <c r="B186" s="5">
        <f aca="true" t="shared" si="147" ref="B186:Z186">-B198</f>
        <v>-3.2043375416117326</v>
      </c>
      <c r="C186" s="5">
        <f t="shared" si="147"/>
        <v>-2.7048550352982375</v>
      </c>
      <c r="D186" s="5">
        <f t="shared" si="147"/>
        <v>-2.2115826486052312</v>
      </c>
      <c r="E186" s="5">
        <f t="shared" si="147"/>
        <v>-1.8117521922321804</v>
      </c>
      <c r="F186" s="5">
        <f t="shared" si="147"/>
        <v>-1.6495197054603374</v>
      </c>
      <c r="G186" s="5">
        <f t="shared" si="147"/>
        <v>-1.838984644012954</v>
      </c>
      <c r="H186" s="5">
        <f t="shared" si="147"/>
        <v>-2.2446648795726603</v>
      </c>
      <c r="I186" s="5">
        <f t="shared" si="147"/>
        <v>-2.5471457424911472</v>
      </c>
      <c r="J186" s="5">
        <f t="shared" si="147"/>
        <v>-2.71488952371554</v>
      </c>
      <c r="K186" s="5">
        <f t="shared" si="147"/>
        <v>-2.9339393438715113</v>
      </c>
      <c r="L186" s="5">
        <f t="shared" si="147"/>
        <v>-3.290757455480122</v>
      </c>
      <c r="M186" s="5">
        <f t="shared" si="147"/>
        <v>-3.7789428854234695</v>
      </c>
      <c r="N186" s="5">
        <f t="shared" si="147"/>
        <v>-4.3373522057851615</v>
      </c>
      <c r="O186" s="5">
        <f t="shared" si="147"/>
        <v>-4.85283204371899</v>
      </c>
      <c r="P186" s="5">
        <f t="shared" si="147"/>
        <v>-5.220170051197359</v>
      </c>
      <c r="Q186" s="5">
        <f t="shared" si="147"/>
        <v>-5.403447567806584</v>
      </c>
      <c r="R186" s="5">
        <f t="shared" si="147"/>
        <v>-5.425752194441959</v>
      </c>
      <c r="S186" s="5">
        <f t="shared" si="147"/>
        <v>-5.327426004880638</v>
      </c>
      <c r="T186" s="5">
        <f t="shared" si="147"/>
        <v>-5.142165835995555</v>
      </c>
      <c r="U186" s="5">
        <f t="shared" si="147"/>
        <v>-4.892552500801246</v>
      </c>
      <c r="V186" s="5">
        <f t="shared" si="147"/>
        <v>-4.592504264820953</v>
      </c>
      <c r="W186" s="5">
        <f t="shared" si="147"/>
        <v>-4.250570817376487</v>
      </c>
      <c r="X186" s="5">
        <f t="shared" si="147"/>
        <v>-3.873472986239075</v>
      </c>
      <c r="Y186" s="5">
        <f t="shared" si="147"/>
        <v>-3.4713479883563707</v>
      </c>
      <c r="Z186" s="5">
        <f t="shared" si="147"/>
        <v>-3.067445425136471</v>
      </c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ht="12.75">
      <c r="A187" s="5" t="s">
        <v>171</v>
      </c>
      <c r="B187" s="5">
        <f aca="true" t="shared" si="148" ref="B187:Z187">-B199</f>
        <v>3.2043375416117326</v>
      </c>
      <c r="C187" s="5">
        <f t="shared" si="148"/>
        <v>2.704855035298237</v>
      </c>
      <c r="D187" s="5">
        <f t="shared" si="148"/>
        <v>2.2115826486052304</v>
      </c>
      <c r="E187" s="5">
        <f t="shared" si="148"/>
        <v>1.8117521922321804</v>
      </c>
      <c r="F187" s="5">
        <f t="shared" si="148"/>
        <v>1.649519705460338</v>
      </c>
      <c r="G187" s="5">
        <f t="shared" si="148"/>
        <v>1.8389846440129545</v>
      </c>
      <c r="H187" s="5">
        <f t="shared" si="148"/>
        <v>2.2446648795726603</v>
      </c>
      <c r="I187" s="5">
        <f t="shared" si="148"/>
        <v>2.5471457424911477</v>
      </c>
      <c r="J187" s="5">
        <f t="shared" si="148"/>
        <v>2.714889523715541</v>
      </c>
      <c r="K187" s="5">
        <f t="shared" si="148"/>
        <v>2.93393934387151</v>
      </c>
      <c r="L187" s="5">
        <f t="shared" si="148"/>
        <v>3.2907574554801213</v>
      </c>
      <c r="M187" s="5">
        <f t="shared" si="148"/>
        <v>3.7789428854234703</v>
      </c>
      <c r="N187" s="5">
        <f t="shared" si="148"/>
        <v>4.3373522057851615</v>
      </c>
      <c r="O187" s="5">
        <f t="shared" si="148"/>
        <v>4.852832043718988</v>
      </c>
      <c r="P187" s="5">
        <f t="shared" si="148"/>
        <v>5.220170051197359</v>
      </c>
      <c r="Q187" s="5">
        <f t="shared" si="148"/>
        <v>5.403447567806579</v>
      </c>
      <c r="R187" s="5">
        <f t="shared" si="148"/>
        <v>5.4257521944419755</v>
      </c>
      <c r="S187" s="5">
        <f t="shared" si="148"/>
        <v>5.327426004880641</v>
      </c>
      <c r="T187" s="5">
        <f t="shared" si="148"/>
        <v>5.142165835995563</v>
      </c>
      <c r="U187" s="5">
        <f t="shared" si="148"/>
        <v>4.892552500801249</v>
      </c>
      <c r="V187" s="5">
        <f t="shared" si="148"/>
        <v>4.592504264820951</v>
      </c>
      <c r="W187" s="5">
        <f t="shared" si="148"/>
        <v>4.250570817376485</v>
      </c>
      <c r="X187" s="5">
        <f t="shared" si="148"/>
        <v>3.8734729862390753</v>
      </c>
      <c r="Y187" s="5">
        <f t="shared" si="148"/>
        <v>3.4713479883563725</v>
      </c>
      <c r="Z187" s="5">
        <f t="shared" si="148"/>
        <v>3.067445425136471</v>
      </c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ht="12.75">
      <c r="A188" s="5" t="s">
        <v>172</v>
      </c>
      <c r="B188" s="5">
        <f aca="true" t="shared" si="149" ref="B188:Z188">B181+B186</f>
        <v>-3.130993222684801</v>
      </c>
      <c r="C188" s="5">
        <f t="shared" si="149"/>
        <v>-2.7495093468438583</v>
      </c>
      <c r="D188" s="5">
        <f t="shared" si="149"/>
        <v>-2.425478901045295</v>
      </c>
      <c r="E188" s="5">
        <f t="shared" si="149"/>
        <v>-2.2771378857580507</v>
      </c>
      <c r="F188" s="5">
        <f t="shared" si="149"/>
        <v>-2.4734282184091985</v>
      </c>
      <c r="G188" s="5">
        <f t="shared" si="149"/>
        <v>-3.0936839864990913</v>
      </c>
      <c r="H188" s="5">
        <f t="shared" si="149"/>
        <v>-3.836950603737546</v>
      </c>
      <c r="I188" s="5">
        <f t="shared" si="149"/>
        <v>-4.175286460707286</v>
      </c>
      <c r="J188" s="5">
        <f t="shared" si="149"/>
        <v>-4.054793218273658</v>
      </c>
      <c r="K188" s="5">
        <f t="shared" si="149"/>
        <v>-3.7801372482584266</v>
      </c>
      <c r="L188" s="5">
        <f t="shared" si="149"/>
        <v>-3.51524185746298</v>
      </c>
      <c r="M188" s="5">
        <f t="shared" si="149"/>
        <v>-3.3031580900163027</v>
      </c>
      <c r="N188" s="5">
        <f t="shared" si="149"/>
        <v>-3.192180926500054</v>
      </c>
      <c r="O188" s="5">
        <f t="shared" si="149"/>
        <v>-3.2208670129040904</v>
      </c>
      <c r="P188" s="5">
        <f t="shared" si="149"/>
        <v>-3.3666547290491287</v>
      </c>
      <c r="Q188" s="5">
        <f t="shared" si="149"/>
        <v>-3.559466576569934</v>
      </c>
      <c r="R188" s="5">
        <f t="shared" si="149"/>
        <v>-3.7298761292427747</v>
      </c>
      <c r="S188" s="5">
        <f t="shared" si="149"/>
        <v>-3.834840185351977</v>
      </c>
      <c r="T188" s="5">
        <f t="shared" si="149"/>
        <v>-3.8571788181277338</v>
      </c>
      <c r="U188" s="5">
        <f t="shared" si="149"/>
        <v>-3.796598859022321</v>
      </c>
      <c r="V188" s="5">
        <f t="shared" si="149"/>
        <v>-3.662417798939261</v>
      </c>
      <c r="W188" s="5">
        <f t="shared" si="149"/>
        <v>-3.4701383530109844</v>
      </c>
      <c r="X188" s="5">
        <f t="shared" si="149"/>
        <v>-3.2417519023036254</v>
      </c>
      <c r="Y188" s="5">
        <f t="shared" si="149"/>
        <v>-3.010441961742072</v>
      </c>
      <c r="Z188" s="5">
        <f t="shared" si="149"/>
        <v>-2.832481786993905</v>
      </c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ht="12.75">
      <c r="A189" s="5" t="s">
        <v>173</v>
      </c>
      <c r="B189" s="5">
        <f aca="true" t="shared" si="150" ref="B189:Z189">B182+B187</f>
        <v>13.418100907115038</v>
      </c>
      <c r="C189" s="5">
        <f t="shared" si="150"/>
        <v>12.830968836825376</v>
      </c>
      <c r="D189" s="5">
        <f t="shared" si="150"/>
        <v>12.190614913639523</v>
      </c>
      <c r="E189" s="5">
        <f t="shared" si="150"/>
        <v>11.546083346079673</v>
      </c>
      <c r="F189" s="5">
        <f t="shared" si="150"/>
        <v>11.009838364589987</v>
      </c>
      <c r="G189" s="5">
        <f t="shared" si="150"/>
        <v>10.726405518053852</v>
      </c>
      <c r="H189" s="5">
        <f t="shared" si="150"/>
        <v>10.728186105185506</v>
      </c>
      <c r="I189" s="5">
        <f t="shared" si="150"/>
        <v>10.919264120621712</v>
      </c>
      <c r="J189" s="5">
        <f t="shared" si="150"/>
        <v>11.321285418037569</v>
      </c>
      <c r="K189" s="5">
        <f t="shared" si="150"/>
        <v>12.038225900966461</v>
      </c>
      <c r="L189" s="5">
        <f t="shared" si="150"/>
        <v>13.090222764610676</v>
      </c>
      <c r="M189" s="5">
        <f t="shared" si="150"/>
        <v>14.381520322848289</v>
      </c>
      <c r="N189" s="5">
        <f t="shared" si="150"/>
        <v>15.679629717558434</v>
      </c>
      <c r="O189" s="5">
        <f t="shared" si="150"/>
        <v>16.69385618698361</v>
      </c>
      <c r="P189" s="5">
        <f t="shared" si="150"/>
        <v>17.25371983871529</v>
      </c>
      <c r="Q189" s="5">
        <f t="shared" si="150"/>
        <v>17.38333317048737</v>
      </c>
      <c r="R189" s="5">
        <f t="shared" si="150"/>
        <v>17.21272183155532</v>
      </c>
      <c r="S189" s="5">
        <f t="shared" si="150"/>
        <v>16.87092432972823</v>
      </c>
      <c r="T189" s="5">
        <f t="shared" si="150"/>
        <v>16.44560389568334</v>
      </c>
      <c r="U189" s="5">
        <f t="shared" si="150"/>
        <v>15.986333584880686</v>
      </c>
      <c r="V189" s="5">
        <f t="shared" si="150"/>
        <v>15.516762480558603</v>
      </c>
      <c r="W189" s="5">
        <f t="shared" si="150"/>
        <v>15.043195053357987</v>
      </c>
      <c r="X189" s="5">
        <f t="shared" si="150"/>
        <v>14.55960273583133</v>
      </c>
      <c r="Y189" s="5">
        <f t="shared" si="150"/>
        <v>14.0517509087128</v>
      </c>
      <c r="Z189" s="5">
        <f t="shared" si="150"/>
        <v>13.50331355342882</v>
      </c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ht="12.75">
      <c r="A190" s="5" t="s">
        <v>174</v>
      </c>
      <c r="B190" s="5">
        <f aca="true" t="shared" si="151" ref="B190:Z190">B188*B88+B189*B89-B105-B163</f>
        <v>0</v>
      </c>
      <c r="C190" s="5">
        <f t="shared" si="151"/>
        <v>0</v>
      </c>
      <c r="D190" s="5">
        <f t="shared" si="151"/>
        <v>0</v>
      </c>
      <c r="E190" s="5">
        <f t="shared" si="151"/>
        <v>0</v>
      </c>
      <c r="F190" s="5">
        <f t="shared" si="151"/>
        <v>0</v>
      </c>
      <c r="G190" s="5">
        <f t="shared" si="151"/>
        <v>0</v>
      </c>
      <c r="H190" s="5">
        <f t="shared" si="151"/>
        <v>0</v>
      </c>
      <c r="I190" s="5">
        <f t="shared" si="151"/>
        <v>0</v>
      </c>
      <c r="J190" s="5">
        <f t="shared" si="151"/>
        <v>0</v>
      </c>
      <c r="K190" s="5">
        <f t="shared" si="151"/>
        <v>0</v>
      </c>
      <c r="L190" s="5">
        <f t="shared" si="151"/>
        <v>0</v>
      </c>
      <c r="M190" s="5">
        <f t="shared" si="151"/>
        <v>0</v>
      </c>
      <c r="N190" s="5">
        <f t="shared" si="151"/>
        <v>0</v>
      </c>
      <c r="O190" s="5">
        <f t="shared" si="151"/>
        <v>0</v>
      </c>
      <c r="P190" s="5">
        <f t="shared" si="151"/>
        <v>0</v>
      </c>
      <c r="Q190" s="5">
        <f t="shared" si="151"/>
        <v>0</v>
      </c>
      <c r="R190" s="5">
        <f t="shared" si="151"/>
        <v>0</v>
      </c>
      <c r="S190" s="5">
        <f t="shared" si="151"/>
        <v>0</v>
      </c>
      <c r="T190" s="5">
        <f t="shared" si="151"/>
        <v>0</v>
      </c>
      <c r="U190" s="5">
        <f t="shared" si="151"/>
        <v>0</v>
      </c>
      <c r="V190" s="5">
        <f t="shared" si="151"/>
        <v>0</v>
      </c>
      <c r="W190" s="5">
        <f t="shared" si="151"/>
        <v>0</v>
      </c>
      <c r="X190" s="5">
        <f t="shared" si="151"/>
        <v>0</v>
      </c>
      <c r="Y190" s="5">
        <f t="shared" si="151"/>
        <v>0</v>
      </c>
      <c r="Z190" s="5">
        <f t="shared" si="151"/>
        <v>0</v>
      </c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2" ht="12.75">
      <c r="A192" s="5" t="s">
        <v>147</v>
      </c>
    </row>
    <row r="193" spans="1:256" ht="12.75">
      <c r="A193" s="5" t="s">
        <v>148</v>
      </c>
      <c r="B193" s="5">
        <f aca="true" t="shared" si="152" ref="B193:Z193">B181+B143</f>
        <v>0.059629371182571535</v>
      </c>
      <c r="C193" s="5">
        <f t="shared" si="152"/>
        <v>-0.06359482130302796</v>
      </c>
      <c r="D193" s="5">
        <f t="shared" si="152"/>
        <v>-0.23944333387043606</v>
      </c>
      <c r="E193" s="5">
        <f t="shared" si="152"/>
        <v>-0.5006719473157969</v>
      </c>
      <c r="F193" s="5">
        <f t="shared" si="152"/>
        <v>-0.8737616527624847</v>
      </c>
      <c r="G193" s="5">
        <f t="shared" si="152"/>
        <v>-1.3232058098143296</v>
      </c>
      <c r="H193" s="5">
        <f t="shared" si="152"/>
        <v>-1.677148449917892</v>
      </c>
      <c r="I193" s="5">
        <f t="shared" si="152"/>
        <v>-1.719441928632312</v>
      </c>
      <c r="J193" s="5">
        <f t="shared" si="152"/>
        <v>-1.428887713746501</v>
      </c>
      <c r="K193" s="5">
        <f t="shared" si="152"/>
        <v>-0.9276249068892398</v>
      </c>
      <c r="L193" s="5">
        <f t="shared" si="152"/>
        <v>-0.28577726268094644</v>
      </c>
      <c r="M193" s="5">
        <f t="shared" si="152"/>
        <v>0.45879771685339954</v>
      </c>
      <c r="N193" s="5">
        <f t="shared" si="152"/>
        <v>1.1917187848296418</v>
      </c>
      <c r="O193" s="5">
        <f t="shared" si="152"/>
        <v>1.737538393533667</v>
      </c>
      <c r="P193" s="5">
        <f t="shared" si="152"/>
        <v>1.993580631712362</v>
      </c>
      <c r="Q193" s="5">
        <f t="shared" si="152"/>
        <v>1.9913387689676247</v>
      </c>
      <c r="R193" s="5">
        <f t="shared" si="152"/>
        <v>1.8316328020165131</v>
      </c>
      <c r="S193" s="5">
        <f t="shared" si="152"/>
        <v>1.6072813447444405</v>
      </c>
      <c r="T193" s="5">
        <f t="shared" si="152"/>
        <v>1.3756347113237104</v>
      </c>
      <c r="U193" s="5">
        <f t="shared" si="152"/>
        <v>1.1630468082711412</v>
      </c>
      <c r="V193" s="5">
        <f t="shared" si="152"/>
        <v>0.9756272425247033</v>
      </c>
      <c r="W193" s="5">
        <f t="shared" si="152"/>
        <v>0.8068065622382359</v>
      </c>
      <c r="X193" s="5">
        <f t="shared" si="152"/>
        <v>0.6410545913583331</v>
      </c>
      <c r="Y193" s="5">
        <f t="shared" si="152"/>
        <v>0.45461515960672877</v>
      </c>
      <c r="Z193" s="5">
        <f t="shared" si="152"/>
        <v>0.2132572560812961</v>
      </c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ht="12.75">
      <c r="A194" s="5" t="s">
        <v>149</v>
      </c>
      <c r="B194" s="5">
        <f aca="true" t="shared" si="153" ref="B194:Z194">B182+B144+$M$7</f>
        <v>11.206852062352961</v>
      </c>
      <c r="C194" s="5">
        <f t="shared" si="153"/>
        <v>11.106396469992744</v>
      </c>
      <c r="D194" s="5">
        <f t="shared" si="153"/>
        <v>10.94227951642042</v>
      </c>
      <c r="E194" s="5">
        <f t="shared" si="153"/>
        <v>10.673819607226083</v>
      </c>
      <c r="F194" s="5">
        <f t="shared" si="153"/>
        <v>10.267149332095096</v>
      </c>
      <c r="G194" s="5">
        <f t="shared" si="153"/>
        <v>9.753908253702956</v>
      </c>
      <c r="H194" s="5">
        <f t="shared" si="153"/>
        <v>9.31113870766629</v>
      </c>
      <c r="I194" s="5">
        <f t="shared" si="153"/>
        <v>9.17698289584273</v>
      </c>
      <c r="J194" s="5">
        <f t="shared" si="153"/>
        <v>9.415593188818523</v>
      </c>
      <c r="K194" s="5">
        <f t="shared" si="153"/>
        <v>9.95360240375231</v>
      </c>
      <c r="L194" s="5">
        <f t="shared" si="153"/>
        <v>10.730039145156152</v>
      </c>
      <c r="M194" s="5">
        <f t="shared" si="153"/>
        <v>11.641184671965712</v>
      </c>
      <c r="N194" s="5">
        <f t="shared" si="153"/>
        <v>12.479842461363004</v>
      </c>
      <c r="O194" s="5">
        <f t="shared" si="153"/>
        <v>13.03880015634665</v>
      </c>
      <c r="P194" s="5">
        <f t="shared" si="153"/>
        <v>13.249556333344167</v>
      </c>
      <c r="Q194" s="5">
        <f t="shared" si="153"/>
        <v>13.186398352359381</v>
      </c>
      <c r="R194" s="5">
        <f t="shared" si="153"/>
        <v>12.971519583565005</v>
      </c>
      <c r="S194" s="5">
        <f t="shared" si="153"/>
        <v>12.703000803913385</v>
      </c>
      <c r="T194" s="5">
        <f t="shared" si="153"/>
        <v>12.438936207651604</v>
      </c>
      <c r="U194" s="5">
        <f t="shared" si="153"/>
        <v>12.2074704636587</v>
      </c>
      <c r="V194" s="5">
        <f t="shared" si="153"/>
        <v>12.018079303268037</v>
      </c>
      <c r="W194" s="5">
        <f t="shared" si="153"/>
        <v>11.867558830997362</v>
      </c>
      <c r="X194" s="5">
        <f t="shared" si="153"/>
        <v>11.741688455686845</v>
      </c>
      <c r="Y194" s="5">
        <f t="shared" si="153"/>
        <v>11.614038704230186</v>
      </c>
      <c r="Z194" s="5">
        <f t="shared" si="153"/>
        <v>11.442137456464643</v>
      </c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ht="12.75">
      <c r="A195" s="5" t="s">
        <v>150</v>
      </c>
      <c r="B195" s="5">
        <f aca="true" t="shared" si="154" ref="B195:Z195">B145-B181*(B87-B78)+B182*(B86-B77)-B143*(B138-B78)+(B144+$M$7)*(B137-B77)</f>
        <v>-8.454232916764688</v>
      </c>
      <c r="C195" s="5">
        <f t="shared" si="154"/>
        <v>-6.849007272796223</v>
      </c>
      <c r="D195" s="5">
        <f t="shared" si="154"/>
        <v>-5.310768765690832</v>
      </c>
      <c r="E195" s="5">
        <f t="shared" si="154"/>
        <v>-4.0878181701363285</v>
      </c>
      <c r="F195" s="5">
        <f t="shared" si="154"/>
        <v>-3.4941515219529213</v>
      </c>
      <c r="G195" s="5">
        <f t="shared" si="154"/>
        <v>-3.7176274847604684</v>
      </c>
      <c r="H195" s="5">
        <f t="shared" si="154"/>
        <v>-4.5023831476197556</v>
      </c>
      <c r="I195" s="5">
        <f t="shared" si="154"/>
        <v>-5.3324483133723195</v>
      </c>
      <c r="J195" s="5">
        <f t="shared" si="154"/>
        <v>-6.153167096859187</v>
      </c>
      <c r="K195" s="5">
        <f t="shared" si="154"/>
        <v>-7.2477176556534175</v>
      </c>
      <c r="L195" s="5">
        <f t="shared" si="154"/>
        <v>-8.70521052843273</v>
      </c>
      <c r="M195" s="5">
        <f t="shared" si="154"/>
        <v>-10.422116074540794</v>
      </c>
      <c r="N195" s="5">
        <f t="shared" si="154"/>
        <v>-12.190976517757015</v>
      </c>
      <c r="O195" s="5">
        <f t="shared" si="154"/>
        <v>-13.718057598759849</v>
      </c>
      <c r="P195" s="5">
        <f t="shared" si="154"/>
        <v>-14.763511306696966</v>
      </c>
      <c r="Q195" s="5">
        <f t="shared" si="154"/>
        <v>-15.27303092580485</v>
      </c>
      <c r="R195" s="5">
        <f t="shared" si="154"/>
        <v>-15.333260817490592</v>
      </c>
      <c r="S195" s="5">
        <f t="shared" si="154"/>
        <v>-15.060801693952873</v>
      </c>
      <c r="T195" s="5">
        <f t="shared" si="154"/>
        <v>-14.543695942077251</v>
      </c>
      <c r="U195" s="5">
        <f t="shared" si="154"/>
        <v>-13.833424928256374</v>
      </c>
      <c r="V195" s="5">
        <f t="shared" si="154"/>
        <v>-12.954631849511935</v>
      </c>
      <c r="W195" s="5">
        <f t="shared" si="154"/>
        <v>-11.917831054576814</v>
      </c>
      <c r="X195" s="5">
        <f t="shared" si="154"/>
        <v>-10.733885573648266</v>
      </c>
      <c r="Y195" s="5">
        <f t="shared" si="154"/>
        <v>-9.433107989901245</v>
      </c>
      <c r="Z195" s="5">
        <f t="shared" si="154"/>
        <v>-8.093060655065745</v>
      </c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ht="12.75">
      <c r="A196" s="5" t="s">
        <v>146</v>
      </c>
      <c r="B196" s="5">
        <f aca="true" t="shared" si="155" ref="B196:Z196">B193*B79+B194*B80+B195*B42-(B105+B163+B148)</f>
        <v>0</v>
      </c>
      <c r="C196" s="5">
        <f t="shared" si="155"/>
        <v>0</v>
      </c>
      <c r="D196" s="5">
        <f t="shared" si="155"/>
        <v>0</v>
      </c>
      <c r="E196" s="5">
        <f t="shared" si="155"/>
        <v>0</v>
      </c>
      <c r="F196" s="5">
        <f t="shared" si="155"/>
        <v>0</v>
      </c>
      <c r="G196" s="5">
        <f t="shared" si="155"/>
        <v>0</v>
      </c>
      <c r="H196" s="5">
        <f t="shared" si="155"/>
        <v>0</v>
      </c>
      <c r="I196" s="5">
        <f t="shared" si="155"/>
        <v>0</v>
      </c>
      <c r="J196" s="5">
        <f t="shared" si="155"/>
        <v>0</v>
      </c>
      <c r="K196" s="5">
        <f t="shared" si="155"/>
        <v>0</v>
      </c>
      <c r="L196" s="5">
        <f t="shared" si="155"/>
        <v>0</v>
      </c>
      <c r="M196" s="5">
        <f t="shared" si="155"/>
        <v>0</v>
      </c>
      <c r="N196" s="5">
        <f t="shared" si="155"/>
        <v>0</v>
      </c>
      <c r="O196" s="5">
        <f t="shared" si="155"/>
        <v>0</v>
      </c>
      <c r="P196" s="5">
        <f t="shared" si="155"/>
        <v>0</v>
      </c>
      <c r="Q196" s="5">
        <f t="shared" si="155"/>
        <v>0</v>
      </c>
      <c r="R196" s="5">
        <f t="shared" si="155"/>
        <v>0</v>
      </c>
      <c r="S196" s="5">
        <f t="shared" si="155"/>
        <v>0</v>
      </c>
      <c r="T196" s="5">
        <f t="shared" si="155"/>
        <v>0</v>
      </c>
      <c r="U196" s="5">
        <f t="shared" si="155"/>
        <v>0</v>
      </c>
      <c r="V196" s="5">
        <f t="shared" si="155"/>
        <v>0</v>
      </c>
      <c r="W196" s="5">
        <f t="shared" si="155"/>
        <v>0</v>
      </c>
      <c r="X196" s="5">
        <f t="shared" si="155"/>
        <v>0</v>
      </c>
      <c r="Y196" s="5">
        <f t="shared" si="155"/>
        <v>0</v>
      </c>
      <c r="Z196" s="5">
        <f t="shared" si="155"/>
        <v>0</v>
      </c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8" spans="1:256" ht="12.75">
      <c r="A198" s="5" t="s">
        <v>168</v>
      </c>
      <c r="B198" s="5">
        <f aca="true" t="shared" si="156" ref="B198:Z198">B195*B89/((B86-B77)*B88+(B87-B78)*B89)</f>
        <v>3.2043375416117326</v>
      </c>
      <c r="C198" s="5">
        <f t="shared" si="156"/>
        <v>2.7048550352982375</v>
      </c>
      <c r="D198" s="5">
        <f t="shared" si="156"/>
        <v>2.2115826486052312</v>
      </c>
      <c r="E198" s="5">
        <f t="shared" si="156"/>
        <v>1.8117521922321804</v>
      </c>
      <c r="F198" s="5">
        <f t="shared" si="156"/>
        <v>1.6495197054603374</v>
      </c>
      <c r="G198" s="5">
        <f t="shared" si="156"/>
        <v>1.838984644012954</v>
      </c>
      <c r="H198" s="5">
        <f t="shared" si="156"/>
        <v>2.2446648795726603</v>
      </c>
      <c r="I198" s="5">
        <f t="shared" si="156"/>
        <v>2.5471457424911472</v>
      </c>
      <c r="J198" s="5">
        <f t="shared" si="156"/>
        <v>2.71488952371554</v>
      </c>
      <c r="K198" s="5">
        <f t="shared" si="156"/>
        <v>2.9339393438715113</v>
      </c>
      <c r="L198" s="5">
        <f t="shared" si="156"/>
        <v>3.290757455480122</v>
      </c>
      <c r="M198" s="5">
        <f t="shared" si="156"/>
        <v>3.7789428854234695</v>
      </c>
      <c r="N198" s="5">
        <f t="shared" si="156"/>
        <v>4.3373522057851615</v>
      </c>
      <c r="O198" s="5">
        <f t="shared" si="156"/>
        <v>4.85283204371899</v>
      </c>
      <c r="P198" s="5">
        <f t="shared" si="156"/>
        <v>5.220170051197359</v>
      </c>
      <c r="Q198" s="5">
        <f t="shared" si="156"/>
        <v>5.403447567806584</v>
      </c>
      <c r="R198" s="5">
        <f t="shared" si="156"/>
        <v>5.425752194441959</v>
      </c>
      <c r="S198" s="5">
        <f t="shared" si="156"/>
        <v>5.327426004880638</v>
      </c>
      <c r="T198" s="5">
        <f t="shared" si="156"/>
        <v>5.142165835995555</v>
      </c>
      <c r="U198" s="5">
        <f t="shared" si="156"/>
        <v>4.892552500801246</v>
      </c>
      <c r="V198" s="5">
        <f t="shared" si="156"/>
        <v>4.592504264820953</v>
      </c>
      <c r="W198" s="5">
        <f t="shared" si="156"/>
        <v>4.250570817376487</v>
      </c>
      <c r="X198" s="5">
        <f t="shared" si="156"/>
        <v>3.873472986239075</v>
      </c>
      <c r="Y198" s="5">
        <f t="shared" si="156"/>
        <v>3.4713479883563707</v>
      </c>
      <c r="Z198" s="5">
        <f t="shared" si="156"/>
        <v>3.067445425136471</v>
      </c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ht="12.75">
      <c r="A199" s="5" t="s">
        <v>169</v>
      </c>
      <c r="B199" s="5">
        <f aca="true" t="shared" si="157" ref="B199:Z199">-B195*B88/((B86-B77)*B88+(B87-B78)*B89)</f>
        <v>-3.2043375416117326</v>
      </c>
      <c r="C199" s="5">
        <f t="shared" si="157"/>
        <v>-2.704855035298237</v>
      </c>
      <c r="D199" s="5">
        <f t="shared" si="157"/>
        <v>-2.2115826486052304</v>
      </c>
      <c r="E199" s="5">
        <f t="shared" si="157"/>
        <v>-1.8117521922321804</v>
      </c>
      <c r="F199" s="5">
        <f t="shared" si="157"/>
        <v>-1.649519705460338</v>
      </c>
      <c r="G199" s="5">
        <f t="shared" si="157"/>
        <v>-1.8389846440129545</v>
      </c>
      <c r="H199" s="5">
        <f t="shared" si="157"/>
        <v>-2.2446648795726603</v>
      </c>
      <c r="I199" s="5">
        <f t="shared" si="157"/>
        <v>-2.5471457424911477</v>
      </c>
      <c r="J199" s="5">
        <f t="shared" si="157"/>
        <v>-2.714889523715541</v>
      </c>
      <c r="K199" s="5">
        <f t="shared" si="157"/>
        <v>-2.93393934387151</v>
      </c>
      <c r="L199" s="5">
        <f t="shared" si="157"/>
        <v>-3.2907574554801213</v>
      </c>
      <c r="M199" s="5">
        <f t="shared" si="157"/>
        <v>-3.7789428854234703</v>
      </c>
      <c r="N199" s="5">
        <f t="shared" si="157"/>
        <v>-4.3373522057851615</v>
      </c>
      <c r="O199" s="5">
        <f t="shared" si="157"/>
        <v>-4.852832043718988</v>
      </c>
      <c r="P199" s="5">
        <f t="shared" si="157"/>
        <v>-5.220170051197359</v>
      </c>
      <c r="Q199" s="5">
        <f t="shared" si="157"/>
        <v>-5.403447567806579</v>
      </c>
      <c r="R199" s="5">
        <f t="shared" si="157"/>
        <v>-5.4257521944419755</v>
      </c>
      <c r="S199" s="5">
        <f t="shared" si="157"/>
        <v>-5.327426004880641</v>
      </c>
      <c r="T199" s="5">
        <f t="shared" si="157"/>
        <v>-5.142165835995563</v>
      </c>
      <c r="U199" s="5">
        <f t="shared" si="157"/>
        <v>-4.892552500801249</v>
      </c>
      <c r="V199" s="5">
        <f t="shared" si="157"/>
        <v>-4.592504264820951</v>
      </c>
      <c r="W199" s="5">
        <f t="shared" si="157"/>
        <v>-4.250570817376485</v>
      </c>
      <c r="X199" s="5">
        <f t="shared" si="157"/>
        <v>-3.8734729862390753</v>
      </c>
      <c r="Y199" s="5">
        <f t="shared" si="157"/>
        <v>-3.4713479883563725</v>
      </c>
      <c r="Z199" s="5">
        <f t="shared" si="157"/>
        <v>-3.067445425136471</v>
      </c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ht="12.75">
      <c r="A200" s="5" t="s">
        <v>175</v>
      </c>
      <c r="B200" s="5">
        <f aca="true" t="shared" si="158" ref="B200:Z200">B198*B79+B199*B80-B195*B42</f>
        <v>0</v>
      </c>
      <c r="C200" s="5">
        <f t="shared" si="158"/>
        <v>0</v>
      </c>
      <c r="D200" s="5">
        <f t="shared" si="158"/>
        <v>0</v>
      </c>
      <c r="E200" s="5">
        <f t="shared" si="158"/>
        <v>0</v>
      </c>
      <c r="F200" s="5">
        <f t="shared" si="158"/>
        <v>0</v>
      </c>
      <c r="G200" s="5">
        <f t="shared" si="158"/>
        <v>0</v>
      </c>
      <c r="H200" s="5">
        <f t="shared" si="158"/>
        <v>0</v>
      </c>
      <c r="I200" s="5">
        <f t="shared" si="158"/>
        <v>0</v>
      </c>
      <c r="J200" s="5">
        <f t="shared" si="158"/>
        <v>0</v>
      </c>
      <c r="K200" s="5">
        <f t="shared" si="158"/>
        <v>0</v>
      </c>
      <c r="L200" s="5">
        <f t="shared" si="158"/>
        <v>0</v>
      </c>
      <c r="M200" s="5">
        <f t="shared" si="158"/>
        <v>0</v>
      </c>
      <c r="N200" s="5">
        <f t="shared" si="158"/>
        <v>0</v>
      </c>
      <c r="O200" s="5">
        <f t="shared" si="158"/>
        <v>0</v>
      </c>
      <c r="P200" s="5">
        <f t="shared" si="158"/>
        <v>0</v>
      </c>
      <c r="Q200" s="5">
        <f t="shared" si="158"/>
        <v>0</v>
      </c>
      <c r="R200" s="5">
        <f t="shared" si="158"/>
        <v>0</v>
      </c>
      <c r="S200" s="5">
        <f t="shared" si="158"/>
        <v>0</v>
      </c>
      <c r="T200" s="5">
        <f t="shared" si="158"/>
        <v>0</v>
      </c>
      <c r="U200" s="5">
        <f t="shared" si="158"/>
        <v>0</v>
      </c>
      <c r="V200" s="5">
        <f t="shared" si="158"/>
        <v>0</v>
      </c>
      <c r="W200" s="5">
        <f t="shared" si="158"/>
        <v>0</v>
      </c>
      <c r="X200" s="5">
        <f t="shared" si="158"/>
        <v>0</v>
      </c>
      <c r="Y200" s="5">
        <f t="shared" si="158"/>
        <v>0</v>
      </c>
      <c r="Z200" s="5">
        <f t="shared" si="158"/>
        <v>0</v>
      </c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ht="12.75">
      <c r="A201" s="5" t="s">
        <v>176</v>
      </c>
      <c r="B201" s="5">
        <f aca="true" t="shared" si="159" ref="B201:Z201">B193+B198</f>
        <v>3.263966912794304</v>
      </c>
      <c r="C201" s="5">
        <f t="shared" si="159"/>
        <v>2.6412602139952095</v>
      </c>
      <c r="D201" s="5">
        <f t="shared" si="159"/>
        <v>1.9721393147347952</v>
      </c>
      <c r="E201" s="5">
        <f t="shared" si="159"/>
        <v>1.3110802449163836</v>
      </c>
      <c r="F201" s="5">
        <f t="shared" si="159"/>
        <v>0.7757580526978527</v>
      </c>
      <c r="G201" s="5">
        <f t="shared" si="159"/>
        <v>0.5157788341986245</v>
      </c>
      <c r="H201" s="5">
        <f t="shared" si="159"/>
        <v>0.5675164296547683</v>
      </c>
      <c r="I201" s="5">
        <f t="shared" si="159"/>
        <v>0.8277038138588353</v>
      </c>
      <c r="J201" s="5">
        <f t="shared" si="159"/>
        <v>1.2860018099690391</v>
      </c>
      <c r="K201" s="5">
        <f t="shared" si="159"/>
        <v>2.0063144369822714</v>
      </c>
      <c r="L201" s="5">
        <f t="shared" si="159"/>
        <v>3.004980192799176</v>
      </c>
      <c r="M201" s="5">
        <f t="shared" si="159"/>
        <v>4.237740602276869</v>
      </c>
      <c r="N201" s="5">
        <f t="shared" si="159"/>
        <v>5.5290709906148034</v>
      </c>
      <c r="O201" s="5">
        <f t="shared" si="159"/>
        <v>6.590370437252656</v>
      </c>
      <c r="P201" s="5">
        <f t="shared" si="159"/>
        <v>7.213750682909721</v>
      </c>
      <c r="Q201" s="5">
        <f t="shared" si="159"/>
        <v>7.394786336774208</v>
      </c>
      <c r="R201" s="5">
        <f t="shared" si="159"/>
        <v>7.257384996458471</v>
      </c>
      <c r="S201" s="5">
        <f t="shared" si="159"/>
        <v>6.934707349625079</v>
      </c>
      <c r="T201" s="5">
        <f t="shared" si="159"/>
        <v>6.517800547319265</v>
      </c>
      <c r="U201" s="5">
        <f t="shared" si="159"/>
        <v>6.055599309072387</v>
      </c>
      <c r="V201" s="5">
        <f t="shared" si="159"/>
        <v>5.568131507345656</v>
      </c>
      <c r="W201" s="5">
        <f t="shared" si="159"/>
        <v>5.057377379614723</v>
      </c>
      <c r="X201" s="5">
        <f t="shared" si="159"/>
        <v>4.514527577597408</v>
      </c>
      <c r="Y201" s="5">
        <f t="shared" si="159"/>
        <v>3.9259631479630994</v>
      </c>
      <c r="Z201" s="5">
        <f t="shared" si="159"/>
        <v>3.2807026812177673</v>
      </c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ht="12.75">
      <c r="A202" s="5" t="s">
        <v>177</v>
      </c>
      <c r="B202" s="5">
        <f aca="true" t="shared" si="160" ref="B202:Z202">B194+B199</f>
        <v>8.00251452074123</v>
      </c>
      <c r="C202" s="5">
        <f t="shared" si="160"/>
        <v>8.401541434694506</v>
      </c>
      <c r="D202" s="5">
        <f t="shared" si="160"/>
        <v>8.73069686781519</v>
      </c>
      <c r="E202" s="5">
        <f t="shared" si="160"/>
        <v>8.862067414993902</v>
      </c>
      <c r="F202" s="5">
        <f t="shared" si="160"/>
        <v>8.617629626634757</v>
      </c>
      <c r="G202" s="5">
        <f t="shared" si="160"/>
        <v>7.9149236096900015</v>
      </c>
      <c r="H202" s="5">
        <f t="shared" si="160"/>
        <v>7.0664738280936295</v>
      </c>
      <c r="I202" s="5">
        <f t="shared" si="160"/>
        <v>6.629837153351582</v>
      </c>
      <c r="J202" s="5">
        <f t="shared" si="160"/>
        <v>6.700703665102981</v>
      </c>
      <c r="K202" s="5">
        <f t="shared" si="160"/>
        <v>7.0196630598808</v>
      </c>
      <c r="L202" s="5">
        <f t="shared" si="160"/>
        <v>7.43928168967603</v>
      </c>
      <c r="M202" s="5">
        <f t="shared" si="160"/>
        <v>7.862241786542242</v>
      </c>
      <c r="N202" s="5">
        <f t="shared" si="160"/>
        <v>8.142490255577844</v>
      </c>
      <c r="O202" s="5">
        <f t="shared" si="160"/>
        <v>8.185968112627663</v>
      </c>
      <c r="P202" s="5">
        <f t="shared" si="160"/>
        <v>8.029386282146808</v>
      </c>
      <c r="Q202" s="5">
        <f t="shared" si="160"/>
        <v>7.782950784552802</v>
      </c>
      <c r="R202" s="5">
        <f t="shared" si="160"/>
        <v>7.5457673891230295</v>
      </c>
      <c r="S202" s="5">
        <f t="shared" si="160"/>
        <v>7.375574799032744</v>
      </c>
      <c r="T202" s="5">
        <f t="shared" si="160"/>
        <v>7.2967703716560415</v>
      </c>
      <c r="U202" s="5">
        <f t="shared" si="160"/>
        <v>7.314917962857451</v>
      </c>
      <c r="V202" s="5">
        <f t="shared" si="160"/>
        <v>7.425575038447086</v>
      </c>
      <c r="W202" s="5">
        <f t="shared" si="160"/>
        <v>7.616988013620877</v>
      </c>
      <c r="X202" s="5">
        <f t="shared" si="160"/>
        <v>7.868215469447769</v>
      </c>
      <c r="Y202" s="5">
        <f t="shared" si="160"/>
        <v>8.142690715873814</v>
      </c>
      <c r="Z202" s="5">
        <f t="shared" si="160"/>
        <v>8.374692031328172</v>
      </c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ht="12.75">
      <c r="A203" s="5" t="s">
        <v>175</v>
      </c>
      <c r="B203" s="5">
        <f aca="true" t="shared" si="161" ref="B203:Z203">B201*B79+B202*B80-(B105+B163+B148)</f>
        <v>0</v>
      </c>
      <c r="C203" s="5">
        <f t="shared" si="161"/>
        <v>0</v>
      </c>
      <c r="D203" s="5">
        <f t="shared" si="161"/>
        <v>0</v>
      </c>
      <c r="E203" s="5">
        <f t="shared" si="161"/>
        <v>0</v>
      </c>
      <c r="F203" s="5">
        <f t="shared" si="161"/>
        <v>0</v>
      </c>
      <c r="G203" s="5">
        <f t="shared" si="161"/>
        <v>0</v>
      </c>
      <c r="H203" s="5">
        <f t="shared" si="161"/>
        <v>0</v>
      </c>
      <c r="I203" s="5">
        <f t="shared" si="161"/>
        <v>0</v>
      </c>
      <c r="J203" s="5">
        <f t="shared" si="161"/>
        <v>0</v>
      </c>
      <c r="K203" s="5">
        <f t="shared" si="161"/>
        <v>0</v>
      </c>
      <c r="L203" s="5">
        <f t="shared" si="161"/>
        <v>0</v>
      </c>
      <c r="M203" s="5">
        <f t="shared" si="161"/>
        <v>0</v>
      </c>
      <c r="N203" s="5">
        <f t="shared" si="161"/>
        <v>0</v>
      </c>
      <c r="O203" s="5">
        <f t="shared" si="161"/>
        <v>0</v>
      </c>
      <c r="P203" s="5">
        <f t="shared" si="161"/>
        <v>0</v>
      </c>
      <c r="Q203" s="5">
        <f t="shared" si="161"/>
        <v>0</v>
      </c>
      <c r="R203" s="5">
        <f t="shared" si="161"/>
        <v>0</v>
      </c>
      <c r="S203" s="5">
        <f t="shared" si="161"/>
        <v>0</v>
      </c>
      <c r="T203" s="5">
        <f t="shared" si="161"/>
        <v>0</v>
      </c>
      <c r="U203" s="5">
        <f t="shared" si="161"/>
        <v>0</v>
      </c>
      <c r="V203" s="5">
        <f t="shared" si="161"/>
        <v>0</v>
      </c>
      <c r="W203" s="5">
        <f t="shared" si="161"/>
        <v>0</v>
      </c>
      <c r="X203" s="5">
        <f t="shared" si="161"/>
        <v>0</v>
      </c>
      <c r="Y203" s="5">
        <f t="shared" si="161"/>
        <v>0</v>
      </c>
      <c r="Z203" s="5">
        <f t="shared" si="161"/>
        <v>0</v>
      </c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5" ht="12.75">
      <c r="A205" s="5" t="s">
        <v>153</v>
      </c>
    </row>
    <row r="206" spans="1:256" ht="12.75">
      <c r="A206" s="5" t="s">
        <v>154</v>
      </c>
      <c r="B206" s="5">
        <f aca="true" t="shared" si="162" ref="B206:Z206">-B44*(B31-$B$8)</f>
        <v>-0.7760091954949689</v>
      </c>
      <c r="C206" s="5">
        <f t="shared" si="162"/>
        <v>-0.7722479078133436</v>
      </c>
      <c r="D206" s="5">
        <f t="shared" si="162"/>
        <v>-0.7254717278236089</v>
      </c>
      <c r="E206" s="5">
        <f t="shared" si="162"/>
        <v>-0.6235136318670543</v>
      </c>
      <c r="F206" s="5">
        <f t="shared" si="162"/>
        <v>-0.4543559099345518</v>
      </c>
      <c r="G206" s="5">
        <f t="shared" si="162"/>
        <v>-0.20840977211493864</v>
      </c>
      <c r="H206" s="5">
        <f t="shared" si="162"/>
        <v>0.1169080742923675</v>
      </c>
      <c r="I206" s="5">
        <f t="shared" si="162"/>
        <v>0.5088448168064845</v>
      </c>
      <c r="J206" s="5">
        <f t="shared" si="162"/>
        <v>0.9273282583403842</v>
      </c>
      <c r="K206" s="5">
        <f t="shared" si="162"/>
        <v>1.2961684107934712</v>
      </c>
      <c r="L206" s="5">
        <f t="shared" si="162"/>
        <v>1.5157959058137849</v>
      </c>
      <c r="M206" s="5">
        <f t="shared" si="162"/>
        <v>1.5122992291892914</v>
      </c>
      <c r="N206" s="5">
        <f t="shared" si="162"/>
        <v>1.2928079026921886</v>
      </c>
      <c r="O206" s="5">
        <f t="shared" si="162"/>
        <v>0.9430695858827683</v>
      </c>
      <c r="P206" s="5">
        <f t="shared" si="162"/>
        <v>0.5654898675748637</v>
      </c>
      <c r="Q206" s="5">
        <f t="shared" si="162"/>
        <v>0.22639582685541967</v>
      </c>
      <c r="R206" s="5">
        <f t="shared" si="162"/>
        <v>-0.052153030919424956</v>
      </c>
      <c r="S206" s="5">
        <f t="shared" si="162"/>
        <v>-0.27571948411892144</v>
      </c>
      <c r="T206" s="5">
        <f t="shared" si="162"/>
        <v>-0.4601110238527982</v>
      </c>
      <c r="U206" s="5">
        <f t="shared" si="162"/>
        <v>-0.6209795699437639</v>
      </c>
      <c r="V206" s="5">
        <f t="shared" si="162"/>
        <v>-0.7691414912426335</v>
      </c>
      <c r="W206" s="5">
        <f t="shared" si="162"/>
        <v>-0.9089954787402913</v>
      </c>
      <c r="X206" s="5">
        <f t="shared" si="162"/>
        <v>-1.03833169708932</v>
      </c>
      <c r="Y206" s="5">
        <f t="shared" si="162"/>
        <v>-1.1487138344990147</v>
      </c>
      <c r="Z206" s="5">
        <f t="shared" si="162"/>
        <v>-1.2261090027073827</v>
      </c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ht="12.75">
      <c r="A207" s="5" t="s">
        <v>155</v>
      </c>
      <c r="B207" s="5">
        <f aca="true" t="shared" si="163" ref="B207:Z207">B44*(B30-$B$9)</f>
        <v>-0.0007224949227051017</v>
      </c>
      <c r="C207" s="5">
        <f t="shared" si="163"/>
        <v>-0.010725939974133191</v>
      </c>
      <c r="D207" s="5">
        <f t="shared" si="163"/>
        <v>-0.02868653902015215</v>
      </c>
      <c r="E207" s="5">
        <f t="shared" si="163"/>
        <v>-0.04673200124136938</v>
      </c>
      <c r="F207" s="5">
        <f t="shared" si="163"/>
        <v>-0.0534692922770844</v>
      </c>
      <c r="G207" s="5">
        <f t="shared" si="163"/>
        <v>-0.03454893418409782</v>
      </c>
      <c r="H207" s="5">
        <f t="shared" si="163"/>
        <v>0.025438817344140125</v>
      </c>
      <c r="I207" s="5">
        <f t="shared" si="163"/>
        <v>0.13824341844827492</v>
      </c>
      <c r="J207" s="5">
        <f t="shared" si="163"/>
        <v>0.30279640124991636</v>
      </c>
      <c r="K207" s="5">
        <f t="shared" si="163"/>
        <v>0.493042372744403</v>
      </c>
      <c r="L207" s="5">
        <f t="shared" si="163"/>
        <v>0.6533626390069176</v>
      </c>
      <c r="M207" s="5">
        <f t="shared" si="163"/>
        <v>0.7191845376500324</v>
      </c>
      <c r="N207" s="5">
        <f t="shared" si="163"/>
        <v>0.6595448505833094</v>
      </c>
      <c r="O207" s="5">
        <f t="shared" si="163"/>
        <v>0.5000752295797257</v>
      </c>
      <c r="P207" s="5">
        <f t="shared" si="163"/>
        <v>0.30022909588212215</v>
      </c>
      <c r="Q207" s="5">
        <f t="shared" si="163"/>
        <v>0.11500475275594689</v>
      </c>
      <c r="R207" s="5">
        <f t="shared" si="163"/>
        <v>-0.023982299816449195</v>
      </c>
      <c r="S207" s="5">
        <f t="shared" si="163"/>
        <v>-0.10732240055562482</v>
      </c>
      <c r="T207" s="5">
        <f t="shared" si="163"/>
        <v>-0.13982587538403332</v>
      </c>
      <c r="U207" s="5">
        <f t="shared" si="163"/>
        <v>-0.1335134016943797</v>
      </c>
      <c r="V207" s="5">
        <f t="shared" si="163"/>
        <v>-0.10311088747800327</v>
      </c>
      <c r="W207" s="5">
        <f t="shared" si="163"/>
        <v>-0.06334557326328703</v>
      </c>
      <c r="X207" s="5">
        <f t="shared" si="163"/>
        <v>-0.027194077011648735</v>
      </c>
      <c r="Y207" s="5">
        <f t="shared" si="163"/>
        <v>-0.004560883343278637</v>
      </c>
      <c r="Z207" s="5">
        <f t="shared" si="163"/>
        <v>-0.0011415554535717395</v>
      </c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ht="12.75">
      <c r="A208" s="5" t="s">
        <v>156</v>
      </c>
      <c r="B208" s="5">
        <f aca="true" t="shared" si="164" ref="B208:Z208">B193*B79/B206+B128*B124/B206</f>
        <v>0.03311325475348362</v>
      </c>
      <c r="C208" s="5">
        <f t="shared" si="164"/>
        <v>0.04360068007395442</v>
      </c>
      <c r="D208" s="5">
        <f t="shared" si="164"/>
        <v>0.044808979923197725</v>
      </c>
      <c r="E208" s="5">
        <f t="shared" si="164"/>
        <v>0.03845314364522458</v>
      </c>
      <c r="F208" s="5">
        <f t="shared" si="164"/>
        <v>0.02410065335993715</v>
      </c>
      <c r="G208" s="5">
        <f t="shared" si="164"/>
        <v>0.0058605194275231885</v>
      </c>
      <c r="H208" s="5">
        <f t="shared" si="164"/>
        <v>0.001967755874708334</v>
      </c>
      <c r="I208" s="5">
        <f t="shared" si="164"/>
        <v>0.03596786147645029</v>
      </c>
      <c r="J208" s="5">
        <f t="shared" si="164"/>
        <v>0.11065148605484368</v>
      </c>
      <c r="K208" s="5">
        <f t="shared" si="164"/>
        <v>0.2042685328648811</v>
      </c>
      <c r="L208" s="5">
        <f t="shared" si="164"/>
        <v>0.23888790990203357</v>
      </c>
      <c r="M208" s="5">
        <f t="shared" si="164"/>
        <v>0.028517119159251453</v>
      </c>
      <c r="N208" s="5">
        <f t="shared" si="164"/>
        <v>-0.5778621583313067</v>
      </c>
      <c r="O208" s="5">
        <f t="shared" si="164"/>
        <v>-1.4299875374293085</v>
      </c>
      <c r="P208" s="5">
        <f t="shared" si="164"/>
        <v>-2.1554357020826997</v>
      </c>
      <c r="Q208" s="5">
        <f t="shared" si="164"/>
        <v>-2.4957838963432977</v>
      </c>
      <c r="R208" s="5">
        <f t="shared" si="164"/>
        <v>-2.4325269360828603</v>
      </c>
      <c r="S208" s="5">
        <f t="shared" si="164"/>
        <v>-2.089232731106729</v>
      </c>
      <c r="T208" s="5">
        <f t="shared" si="164"/>
        <v>-1.6170085782271417</v>
      </c>
      <c r="U208" s="5">
        <f t="shared" si="164"/>
        <v>-1.136873071299364</v>
      </c>
      <c r="V208" s="5">
        <f t="shared" si="164"/>
        <v>-0.722536252423998</v>
      </c>
      <c r="W208" s="5">
        <f t="shared" si="164"/>
        <v>-0.40369452387897614</v>
      </c>
      <c r="X208" s="5">
        <f t="shared" si="164"/>
        <v>-0.17929904455164247</v>
      </c>
      <c r="Y208" s="5">
        <f t="shared" si="164"/>
        <v>-0.032828657920494275</v>
      </c>
      <c r="Z208" s="5">
        <f t="shared" si="164"/>
        <v>0.05595108808801784</v>
      </c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ht="12.75">
      <c r="A209" s="5" t="s">
        <v>157</v>
      </c>
      <c r="B209" s="5">
        <f aca="true" t="shared" si="165" ref="B209:Z209">B194*B80/B207+(B129+$M$6)*B125/B207</f>
        <v>-40385.50271518799</v>
      </c>
      <c r="C209" s="5">
        <f t="shared" si="165"/>
        <v>-2545.539057826815</v>
      </c>
      <c r="D209" s="5">
        <f t="shared" si="165"/>
        <v>-842.8519857895166</v>
      </c>
      <c r="E209" s="5">
        <f t="shared" si="165"/>
        <v>-420.46362927283604</v>
      </c>
      <c r="F209" s="5">
        <f t="shared" si="165"/>
        <v>-254.02083037412086</v>
      </c>
      <c r="G209" s="5">
        <f t="shared" si="165"/>
        <v>-171.995082062993</v>
      </c>
      <c r="H209" s="5">
        <f t="shared" si="165"/>
        <v>-126.75676894589698</v>
      </c>
      <c r="I209" s="5">
        <f t="shared" si="165"/>
        <v>-100.92646314288434</v>
      </c>
      <c r="J209" s="5">
        <f t="shared" si="165"/>
        <v>-86.4561692025537</v>
      </c>
      <c r="K209" s="5">
        <f t="shared" si="165"/>
        <v>-79.25595624199563</v>
      </c>
      <c r="L209" s="5">
        <f t="shared" si="165"/>
        <v>-77.15965706557628</v>
      </c>
      <c r="M209" s="5">
        <f t="shared" si="165"/>
        <v>-78.3064090036734</v>
      </c>
      <c r="N209" s="5">
        <f t="shared" si="165"/>
        <v>-80.88632950317364</v>
      </c>
      <c r="O209" s="5">
        <f t="shared" si="165"/>
        <v>-84.14153975447968</v>
      </c>
      <c r="P209" s="5">
        <f t="shared" si="165"/>
        <v>-88.80631917564878</v>
      </c>
      <c r="Q209" s="5">
        <f t="shared" si="165"/>
        <v>-96.56714394404435</v>
      </c>
      <c r="R209" s="5">
        <f t="shared" si="165"/>
        <v>-109.71521548817562</v>
      </c>
      <c r="S209" s="5">
        <f t="shared" si="165"/>
        <v>-131.68028595939694</v>
      </c>
      <c r="T209" s="5">
        <f t="shared" si="165"/>
        <v>-168.7639708176867</v>
      </c>
      <c r="U209" s="5">
        <f t="shared" si="165"/>
        <v>-234.58113138508068</v>
      </c>
      <c r="V209" s="5">
        <f t="shared" si="165"/>
        <v>-363.6841643280484</v>
      </c>
      <c r="W209" s="5">
        <f t="shared" si="165"/>
        <v>-666.3719922652565</v>
      </c>
      <c r="X209" s="5">
        <f t="shared" si="165"/>
        <v>-1669.8534881472497</v>
      </c>
      <c r="Y209" s="5">
        <f t="shared" si="165"/>
        <v>-10292.910956202244</v>
      </c>
      <c r="Z209" s="5">
        <f t="shared" si="165"/>
        <v>-40798.62384746097</v>
      </c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ht="12.75">
      <c r="A210" s="5" t="s">
        <v>158</v>
      </c>
      <c r="B210" s="5">
        <f aca="true" t="shared" si="166" ref="B210:Z210">B195*B42/B44+B130</f>
        <v>-15.496200459700205</v>
      </c>
      <c r="C210" s="5">
        <f t="shared" si="166"/>
        <v>-14.0139207554245</v>
      </c>
      <c r="D210" s="5">
        <f t="shared" si="166"/>
        <v>-12.154158154078221</v>
      </c>
      <c r="E210" s="5">
        <f t="shared" si="166"/>
        <v>-10.459790231415498</v>
      </c>
      <c r="F210" s="5">
        <f t="shared" si="166"/>
        <v>-9.890281805507525</v>
      </c>
      <c r="G210" s="5">
        <f t="shared" si="166"/>
        <v>-11.265215254440438</v>
      </c>
      <c r="H210" s="5">
        <f t="shared" si="166"/>
        <v>-13.801120205255053</v>
      </c>
      <c r="I210" s="5">
        <f t="shared" si="166"/>
        <v>-15.444102554094442</v>
      </c>
      <c r="J210" s="5">
        <f t="shared" si="166"/>
        <v>-15.855586720314003</v>
      </c>
      <c r="K210" s="5">
        <f t="shared" si="166"/>
        <v>-15.96079123437488</v>
      </c>
      <c r="L210" s="5">
        <f t="shared" si="166"/>
        <v>-16.014311202255477</v>
      </c>
      <c r="M210" s="5">
        <f t="shared" si="166"/>
        <v>-15.84082414600839</v>
      </c>
      <c r="N210" s="5">
        <f t="shared" si="166"/>
        <v>-15.31929441719653</v>
      </c>
      <c r="O210" s="5">
        <f t="shared" si="166"/>
        <v>-14.501660441121869</v>
      </c>
      <c r="P210" s="5">
        <f t="shared" si="166"/>
        <v>-13.646817844056518</v>
      </c>
      <c r="Q210" s="5">
        <f t="shared" si="166"/>
        <v>-13.07107351442217</v>
      </c>
      <c r="R210" s="5">
        <f t="shared" si="166"/>
        <v>-12.943776151111047</v>
      </c>
      <c r="S210" s="5">
        <f t="shared" si="166"/>
        <v>-13.245146946535959</v>
      </c>
      <c r="T210" s="5">
        <f t="shared" si="166"/>
        <v>-13.839130941319782</v>
      </c>
      <c r="U210" s="5">
        <f t="shared" si="166"/>
        <v>-14.548904283141827</v>
      </c>
      <c r="V210" s="5">
        <f t="shared" si="166"/>
        <v>-15.199853171407357</v>
      </c>
      <c r="W210" s="5">
        <f t="shared" si="166"/>
        <v>-15.639126692157488</v>
      </c>
      <c r="X210" s="5">
        <f t="shared" si="166"/>
        <v>-15.748333431893935</v>
      </c>
      <c r="Y210" s="5">
        <f t="shared" si="166"/>
        <v>-15.465788577384936</v>
      </c>
      <c r="Z210" s="5">
        <f t="shared" si="166"/>
        <v>-14.839235480195182</v>
      </c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ht="12.75">
      <c r="A211" s="5" t="s">
        <v>159</v>
      </c>
      <c r="B211" s="5">
        <f aca="true" t="shared" si="167" ref="B211:Z211">B208*B206+B209*B207+B210*B44-(B105+B133+B148+B163)</f>
        <v>0</v>
      </c>
      <c r="C211" s="5">
        <f t="shared" si="167"/>
        <v>0</v>
      </c>
      <c r="D211" s="5">
        <f t="shared" si="167"/>
        <v>0</v>
      </c>
      <c r="E211" s="5">
        <f t="shared" si="167"/>
        <v>0</v>
      </c>
      <c r="F211" s="5">
        <f t="shared" si="167"/>
        <v>0</v>
      </c>
      <c r="G211" s="5">
        <f t="shared" si="167"/>
        <v>0</v>
      </c>
      <c r="H211" s="5">
        <f t="shared" si="167"/>
        <v>0</v>
      </c>
      <c r="I211" s="5">
        <f t="shared" si="167"/>
        <v>0</v>
      </c>
      <c r="J211" s="5">
        <f t="shared" si="167"/>
        <v>0</v>
      </c>
      <c r="K211" s="5">
        <f t="shared" si="167"/>
        <v>0</v>
      </c>
      <c r="L211" s="5">
        <f t="shared" si="167"/>
        <v>0</v>
      </c>
      <c r="M211" s="5">
        <f t="shared" si="167"/>
        <v>0</v>
      </c>
      <c r="N211" s="5">
        <f t="shared" si="167"/>
        <v>0</v>
      </c>
      <c r="O211" s="5">
        <f t="shared" si="167"/>
        <v>0</v>
      </c>
      <c r="P211" s="5">
        <f t="shared" si="167"/>
        <v>0</v>
      </c>
      <c r="Q211" s="5">
        <f t="shared" si="167"/>
        <v>0</v>
      </c>
      <c r="R211" s="5">
        <f t="shared" si="167"/>
        <v>0</v>
      </c>
      <c r="S211" s="5">
        <f t="shared" si="167"/>
        <v>0</v>
      </c>
      <c r="T211" s="5">
        <f t="shared" si="167"/>
        <v>0</v>
      </c>
      <c r="U211" s="5">
        <f t="shared" si="167"/>
        <v>0</v>
      </c>
      <c r="V211" s="5">
        <f t="shared" si="167"/>
        <v>0</v>
      </c>
      <c r="W211" s="5">
        <f t="shared" si="167"/>
        <v>0</v>
      </c>
      <c r="X211" s="5">
        <f t="shared" si="167"/>
        <v>0</v>
      </c>
      <c r="Y211" s="5">
        <f t="shared" si="167"/>
        <v>0</v>
      </c>
      <c r="Z211" s="5">
        <f t="shared" si="167"/>
        <v>0</v>
      </c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ht="12.75">
      <c r="A212" s="5" t="s">
        <v>178</v>
      </c>
    </row>
    <row r="213" spans="1:256" ht="12.75">
      <c r="A213" s="5" t="s">
        <v>156</v>
      </c>
      <c r="B213" s="5">
        <f aca="true" t="shared" si="168" ref="B213:Z213">B201*B79/B206+B128*B124/B206</f>
        <v>-0.8123508450721002</v>
      </c>
      <c r="C213" s="5">
        <f t="shared" si="168"/>
        <v>-0.44991054686634785</v>
      </c>
      <c r="D213" s="5">
        <f t="shared" si="168"/>
        <v>-0.21091737517917555</v>
      </c>
      <c r="E213" s="5">
        <f t="shared" si="168"/>
        <v>-0.07633467671855514</v>
      </c>
      <c r="F213" s="5">
        <f t="shared" si="168"/>
        <v>-0.018624199767194555</v>
      </c>
      <c r="G213" s="5">
        <f t="shared" si="168"/>
        <v>-0.0021966823093718143</v>
      </c>
      <c r="H213" s="5">
        <f t="shared" si="168"/>
        <v>-0.0006538038677567274</v>
      </c>
      <c r="I213" s="5">
        <f t="shared" si="168"/>
        <v>-0.01503273466700654</v>
      </c>
      <c r="J213" s="5">
        <f t="shared" si="168"/>
        <v>-0.06750484420051735</v>
      </c>
      <c r="K213" s="5">
        <f t="shared" si="168"/>
        <v>-0.21200875279598694</v>
      </c>
      <c r="L213" s="5">
        <f t="shared" si="168"/>
        <v>-0.5801778929496102</v>
      </c>
      <c r="M213" s="5">
        <f t="shared" si="168"/>
        <v>-1.4073994119288902</v>
      </c>
      <c r="N213" s="5">
        <f t="shared" si="168"/>
        <v>-2.841327632585833</v>
      </c>
      <c r="O213" s="5">
        <f t="shared" si="168"/>
        <v>-4.62671575083805</v>
      </c>
      <c r="P213" s="5">
        <f t="shared" si="168"/>
        <v>-6.208672219081256</v>
      </c>
      <c r="Q213" s="5">
        <f t="shared" si="168"/>
        <v>-7.16305013467949</v>
      </c>
      <c r="R213" s="5">
        <f t="shared" si="168"/>
        <v>-7.381171680110923</v>
      </c>
      <c r="S213" s="5">
        <f t="shared" si="168"/>
        <v>-6.970630917087913</v>
      </c>
      <c r="T213" s="5">
        <f t="shared" si="168"/>
        <v>-6.124677693082169</v>
      </c>
      <c r="U213" s="5">
        <f t="shared" si="168"/>
        <v>-5.049343488670698</v>
      </c>
      <c r="V213" s="5">
        <f t="shared" si="168"/>
        <v>-3.9242156702842443</v>
      </c>
      <c r="W213" s="5">
        <f t="shared" si="168"/>
        <v>-2.879207383652307</v>
      </c>
      <c r="X213" s="5">
        <f t="shared" si="168"/>
        <v>-1.9885150030207415</v>
      </c>
      <c r="Y213" s="5">
        <f t="shared" si="168"/>
        <v>-1.2803224804300846</v>
      </c>
      <c r="Z213" s="5">
        <f t="shared" si="168"/>
        <v>-0.7533940422076703</v>
      </c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ht="12.75">
      <c r="A214" s="5" t="s">
        <v>157</v>
      </c>
      <c r="B214" s="5">
        <f aca="true" t="shared" si="169" ref="B214:Z214">B202*B80/B207+(B129+$M$6)*B125/B207</f>
        <v>-35415.348025400104</v>
      </c>
      <c r="C214" s="5">
        <f t="shared" si="169"/>
        <v>-2278.788250841126</v>
      </c>
      <c r="D214" s="5">
        <f t="shared" si="169"/>
        <v>-769.7637869110299</v>
      </c>
      <c r="E214" s="5">
        <f t="shared" si="169"/>
        <v>-390.0706807469783</v>
      </c>
      <c r="F214" s="5">
        <f t="shared" si="169"/>
        <v>-236.88329824349157</v>
      </c>
      <c r="G214" s="5">
        <f t="shared" si="169"/>
        <v>-158.64261587661002</v>
      </c>
      <c r="H214" s="5">
        <f t="shared" si="169"/>
        <v>-114.36849523409147</v>
      </c>
      <c r="I214" s="5">
        <f t="shared" si="169"/>
        <v>-89.54004843865185</v>
      </c>
      <c r="J214" s="5">
        <f t="shared" si="169"/>
        <v>-76.1187652506056</v>
      </c>
      <c r="K214" s="5">
        <f t="shared" si="169"/>
        <v>-69.34837972587059</v>
      </c>
      <c r="L214" s="5">
        <f t="shared" si="169"/>
        <v>-66.97798072550387</v>
      </c>
      <c r="M214" s="5">
        <f t="shared" si="169"/>
        <v>-67.2890727830414</v>
      </c>
      <c r="N214" s="5">
        <f t="shared" si="169"/>
        <v>-68.6276538647414</v>
      </c>
      <c r="O214" s="5">
        <f t="shared" si="169"/>
        <v>-70.3941538169232</v>
      </c>
      <c r="P214" s="5">
        <f t="shared" si="169"/>
        <v>-73.37407583687447</v>
      </c>
      <c r="Q214" s="5">
        <f t="shared" si="169"/>
        <v>-79.10118669882824</v>
      </c>
      <c r="R214" s="5">
        <f t="shared" si="169"/>
        <v>-89.52005698123368</v>
      </c>
      <c r="S214" s="5">
        <f t="shared" si="169"/>
        <v>-107.50410117779748</v>
      </c>
      <c r="T214" s="5">
        <f t="shared" si="169"/>
        <v>-138.39392758169083</v>
      </c>
      <c r="U214" s="5">
        <f t="shared" si="169"/>
        <v>-193.84662685230194</v>
      </c>
      <c r="V214" s="5">
        <f t="shared" si="169"/>
        <v>-303.64059488471946</v>
      </c>
      <c r="W214" s="5">
        <f t="shared" si="169"/>
        <v>-563.3126638098854</v>
      </c>
      <c r="X214" s="5">
        <f t="shared" si="169"/>
        <v>-1431.6113332454925</v>
      </c>
      <c r="Y214" s="5">
        <f t="shared" si="169"/>
        <v>-8958.43185754148</v>
      </c>
      <c r="Z214" s="5">
        <f t="shared" si="169"/>
        <v>-36040.7985349185</v>
      </c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ht="12.75">
      <c r="A215" s="5" t="s">
        <v>158</v>
      </c>
      <c r="B215" s="5">
        <f aca="true" t="shared" si="170" ref="B215:Z215">B130</f>
        <v>-0.038804785218536475</v>
      </c>
      <c r="C215" s="5">
        <f t="shared" si="170"/>
        <v>-0.06971437120564945</v>
      </c>
      <c r="D215" s="5">
        <f t="shared" si="170"/>
        <v>-0.1058908321544459</v>
      </c>
      <c r="E215" s="5">
        <f t="shared" si="170"/>
        <v>-0.1501362932024299</v>
      </c>
      <c r="F215" s="5">
        <f t="shared" si="170"/>
        <v>-0.20500499404781816</v>
      </c>
      <c r="G215" s="5">
        <f t="shared" si="170"/>
        <v>-0.27154409036782134</v>
      </c>
      <c r="H215" s="5">
        <f t="shared" si="170"/>
        <v>-0.34623511962186915</v>
      </c>
      <c r="I215" s="5">
        <f t="shared" si="170"/>
        <v>-0.4152319291803667</v>
      </c>
      <c r="J215" s="5">
        <f t="shared" si="170"/>
        <v>-0.44745389163947175</v>
      </c>
      <c r="K215" s="5">
        <f t="shared" si="170"/>
        <v>-0.39625780735636534</v>
      </c>
      <c r="L215" s="5">
        <f t="shared" si="170"/>
        <v>-0.227317687347612</v>
      </c>
      <c r="M215" s="5">
        <f t="shared" si="170"/>
        <v>0.0334597889863392</v>
      </c>
      <c r="N215" s="5">
        <f t="shared" si="170"/>
        <v>0.29482101544258194</v>
      </c>
      <c r="O215" s="5">
        <f t="shared" si="170"/>
        <v>0.47047520514073354</v>
      </c>
      <c r="P215" s="5">
        <f t="shared" si="170"/>
        <v>0.5386740627536953</v>
      </c>
      <c r="Q215" s="5">
        <f t="shared" si="170"/>
        <v>0.5280530524231748</v>
      </c>
      <c r="R215" s="5">
        <f t="shared" si="170"/>
        <v>0.47664143029095546</v>
      </c>
      <c r="S215" s="5">
        <f t="shared" si="170"/>
        <v>0.41083430049645747</v>
      </c>
      <c r="T215" s="5">
        <f t="shared" si="170"/>
        <v>0.3438282327147267</v>
      </c>
      <c r="U215" s="5">
        <f t="shared" si="170"/>
        <v>0.2802170817974793</v>
      </c>
      <c r="V215" s="5">
        <f t="shared" si="170"/>
        <v>0.22008425367762066</v>
      </c>
      <c r="W215" s="5">
        <f t="shared" si="170"/>
        <v>0.16135344319171976</v>
      </c>
      <c r="X215" s="5">
        <f t="shared" si="170"/>
        <v>0.10084515161427522</v>
      </c>
      <c r="Y215" s="5">
        <f t="shared" si="170"/>
        <v>0.03459722840675471</v>
      </c>
      <c r="Z215" s="5">
        <f t="shared" si="170"/>
        <v>-0.042193336387765346</v>
      </c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ht="12.75">
      <c r="A216" s="5" t="s">
        <v>159</v>
      </c>
      <c r="B216" s="5">
        <f aca="true" t="shared" si="171" ref="B216:Z216">B213*B206+B214*B207+B215*B44-(B105+B133+B148+B163)</f>
        <v>0</v>
      </c>
      <c r="C216" s="5">
        <f t="shared" si="171"/>
        <v>0</v>
      </c>
      <c r="D216" s="5">
        <f t="shared" si="171"/>
        <v>0</v>
      </c>
      <c r="E216" s="5">
        <f t="shared" si="171"/>
        <v>0</v>
      </c>
      <c r="F216" s="5">
        <f t="shared" si="171"/>
        <v>0</v>
      </c>
      <c r="G216" s="5">
        <f t="shared" si="171"/>
        <v>0</v>
      </c>
      <c r="H216" s="5">
        <f t="shared" si="171"/>
        <v>0</v>
      </c>
      <c r="I216" s="5">
        <f t="shared" si="171"/>
        <v>0</v>
      </c>
      <c r="J216" s="5">
        <f t="shared" si="171"/>
        <v>0</v>
      </c>
      <c r="K216" s="5">
        <f t="shared" si="171"/>
        <v>0</v>
      </c>
      <c r="L216" s="5">
        <f t="shared" si="171"/>
        <v>0</v>
      </c>
      <c r="M216" s="5">
        <f t="shared" si="171"/>
        <v>0</v>
      </c>
      <c r="N216" s="5">
        <f t="shared" si="171"/>
        <v>0</v>
      </c>
      <c r="O216" s="5">
        <f t="shared" si="171"/>
        <v>0</v>
      </c>
      <c r="P216" s="5">
        <f t="shared" si="171"/>
        <v>0</v>
      </c>
      <c r="Q216" s="5">
        <f t="shared" si="171"/>
        <v>0</v>
      </c>
      <c r="R216" s="5">
        <f t="shared" si="171"/>
        <v>0</v>
      </c>
      <c r="S216" s="5">
        <f t="shared" si="171"/>
        <v>0</v>
      </c>
      <c r="T216" s="5">
        <f t="shared" si="171"/>
        <v>0</v>
      </c>
      <c r="U216" s="5">
        <f t="shared" si="171"/>
        <v>0</v>
      </c>
      <c r="V216" s="5">
        <f t="shared" si="171"/>
        <v>0</v>
      </c>
      <c r="W216" s="5">
        <f t="shared" si="171"/>
        <v>0</v>
      </c>
      <c r="X216" s="5">
        <f t="shared" si="171"/>
        <v>0</v>
      </c>
      <c r="Y216" s="5">
        <f t="shared" si="171"/>
        <v>0</v>
      </c>
      <c r="Z216" s="5">
        <f t="shared" si="171"/>
        <v>0</v>
      </c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27:256" ht="12.75"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ht="12.75">
      <c r="A218" s="5" t="s">
        <v>161</v>
      </c>
    </row>
    <row r="219" spans="1:256" ht="12.75">
      <c r="A219" s="5" t="s">
        <v>156</v>
      </c>
      <c r="B219" s="5">
        <f aca="true" t="shared" si="172" ref="B219:Z219">B208*B206/B32</f>
        <v>0.294830717648393</v>
      </c>
      <c r="C219" s="5">
        <f t="shared" si="172"/>
        <v>0.09844605536665556</v>
      </c>
      <c r="D219" s="5">
        <f t="shared" si="172"/>
        <v>0.05652736659060338</v>
      </c>
      <c r="E219" s="5">
        <f t="shared" si="172"/>
        <v>0.031054620099725767</v>
      </c>
      <c r="F219" s="5">
        <f t="shared" si="172"/>
        <v>0.011895677939543978</v>
      </c>
      <c r="G219" s="5">
        <f t="shared" si="172"/>
        <v>0.001208710869861476</v>
      </c>
      <c r="H219" s="5">
        <f t="shared" si="172"/>
        <v>-0.00022226461251008785</v>
      </c>
      <c r="I219" s="5">
        <f t="shared" si="172"/>
        <v>-0.018473981741791993</v>
      </c>
      <c r="J219" s="5">
        <f t="shared" si="172"/>
        <v>-0.11686021479738494</v>
      </c>
      <c r="K219" s="5">
        <f t="shared" si="172"/>
        <v>-0.3772773747632721</v>
      </c>
      <c r="L219" s="5">
        <f t="shared" si="172"/>
        <v>-0.769298761208484</v>
      </c>
      <c r="M219" s="5">
        <f t="shared" si="172"/>
        <v>-0.21828829702613808</v>
      </c>
      <c r="N219" s="5">
        <f t="shared" si="172"/>
        <v>-7.366482492726063</v>
      </c>
      <c r="O219" s="5">
        <f t="shared" si="172"/>
        <v>-3.310065761291778</v>
      </c>
      <c r="P219" s="5">
        <f t="shared" si="172"/>
        <v>-1.7411895873325267</v>
      </c>
      <c r="Q219" s="5">
        <f t="shared" si="172"/>
        <v>-0.5895025985035052</v>
      </c>
      <c r="R219" s="5">
        <f t="shared" si="172"/>
        <v>0.10906834137126624</v>
      </c>
      <c r="S219" s="5">
        <f t="shared" si="172"/>
        <v>0.4441776564351872</v>
      </c>
      <c r="T219" s="5">
        <f t="shared" si="172"/>
        <v>0.5525812178259173</v>
      </c>
      <c r="U219" s="5">
        <f t="shared" si="172"/>
        <v>0.541526671279352</v>
      </c>
      <c r="V219" s="5">
        <f t="shared" si="172"/>
        <v>0.476372795823518</v>
      </c>
      <c r="W219" s="5">
        <f t="shared" si="172"/>
        <v>0.39051106195508184</v>
      </c>
      <c r="X219" s="5">
        <f t="shared" si="172"/>
        <v>0.2935840521955671</v>
      </c>
      <c r="Y219" s="5">
        <f t="shared" si="172"/>
        <v>0.14102797617631274</v>
      </c>
      <c r="Z219" s="5">
        <f t="shared" si="172"/>
        <v>0.49817209383391575</v>
      </c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ht="12.75">
      <c r="A220" s="5" t="s">
        <v>157</v>
      </c>
      <c r="B220" s="5">
        <f aca="true" t="shared" si="173" ref="B220:Z220">B209*B207/B33</f>
        <v>29.289777107335322</v>
      </c>
      <c r="C220" s="5">
        <f t="shared" si="173"/>
        <v>29.055564055857936</v>
      </c>
      <c r="D220" s="5">
        <f t="shared" si="173"/>
        <v>29.439433923374406</v>
      </c>
      <c r="E220" s="5">
        <f t="shared" si="173"/>
        <v>30.33036953025073</v>
      </c>
      <c r="F220" s="5">
        <f t="shared" si="173"/>
        <v>31.64210877935071</v>
      </c>
      <c r="G220" s="5">
        <f t="shared" si="173"/>
        <v>33.35033120220892</v>
      </c>
      <c r="H220" s="5">
        <f t="shared" si="173"/>
        <v>35.60991141502685</v>
      </c>
      <c r="I220" s="5">
        <f t="shared" si="173"/>
        <v>38.6940499884828</v>
      </c>
      <c r="J220" s="5">
        <f t="shared" si="173"/>
        <v>42.579038570384505</v>
      </c>
      <c r="K220" s="5">
        <f t="shared" si="173"/>
        <v>46.722658286455506</v>
      </c>
      <c r="L220" s="5">
        <f t="shared" si="173"/>
        <v>49.943303587511416</v>
      </c>
      <c r="M220" s="5">
        <f t="shared" si="173"/>
        <v>50.262431314975714</v>
      </c>
      <c r="N220" s="5">
        <f t="shared" si="173"/>
        <v>46.022812146214626</v>
      </c>
      <c r="O220" s="5">
        <f t="shared" si="173"/>
        <v>37.5899974992437</v>
      </c>
      <c r="P220" s="5">
        <f t="shared" si="173"/>
        <v>26.669175650822854</v>
      </c>
      <c r="Q220" s="5">
        <f t="shared" si="173"/>
        <v>13.808355952003707</v>
      </c>
      <c r="R220" s="5">
        <f t="shared" si="173"/>
        <v>-4.851171613710373</v>
      </c>
      <c r="S220" s="5">
        <f t="shared" si="173"/>
        <v>-61.80089978606916</v>
      </c>
      <c r="T220" s="5">
        <f t="shared" si="173"/>
        <v>200.32569426577282</v>
      </c>
      <c r="U220" s="5">
        <f t="shared" si="173"/>
        <v>66.00588052719861</v>
      </c>
      <c r="V220" s="5">
        <f t="shared" si="173"/>
        <v>45.907453642175454</v>
      </c>
      <c r="W220" s="5">
        <f t="shared" si="173"/>
        <v>37.69339846542514</v>
      </c>
      <c r="X220" s="5">
        <f t="shared" si="173"/>
        <v>33.392090785107136</v>
      </c>
      <c r="Y220" s="5">
        <f t="shared" si="173"/>
        <v>30.956100250973435</v>
      </c>
      <c r="Z220" s="5">
        <f t="shared" si="173"/>
        <v>29.58939516503143</v>
      </c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ht="12.75">
      <c r="A221" s="5" t="s">
        <v>158</v>
      </c>
      <c r="B221" s="5">
        <f aca="true" t="shared" si="174" ref="B221:Z221">B210</f>
        <v>-15.496200459700205</v>
      </c>
      <c r="C221" s="5">
        <f t="shared" si="174"/>
        <v>-14.0139207554245</v>
      </c>
      <c r="D221" s="5">
        <f t="shared" si="174"/>
        <v>-12.154158154078221</v>
      </c>
      <c r="E221" s="5">
        <f t="shared" si="174"/>
        <v>-10.459790231415498</v>
      </c>
      <c r="F221" s="5">
        <f t="shared" si="174"/>
        <v>-9.890281805507525</v>
      </c>
      <c r="G221" s="5">
        <f t="shared" si="174"/>
        <v>-11.265215254440438</v>
      </c>
      <c r="H221" s="5">
        <f t="shared" si="174"/>
        <v>-13.801120205255053</v>
      </c>
      <c r="I221" s="5">
        <f t="shared" si="174"/>
        <v>-15.444102554094442</v>
      </c>
      <c r="J221" s="5">
        <f t="shared" si="174"/>
        <v>-15.855586720314003</v>
      </c>
      <c r="K221" s="5">
        <f t="shared" si="174"/>
        <v>-15.96079123437488</v>
      </c>
      <c r="L221" s="5">
        <f t="shared" si="174"/>
        <v>-16.014311202255477</v>
      </c>
      <c r="M221" s="5">
        <f t="shared" si="174"/>
        <v>-15.84082414600839</v>
      </c>
      <c r="N221" s="5">
        <f t="shared" si="174"/>
        <v>-15.31929441719653</v>
      </c>
      <c r="O221" s="5">
        <f t="shared" si="174"/>
        <v>-14.501660441121869</v>
      </c>
      <c r="P221" s="5">
        <f t="shared" si="174"/>
        <v>-13.646817844056518</v>
      </c>
      <c r="Q221" s="5">
        <f t="shared" si="174"/>
        <v>-13.07107351442217</v>
      </c>
      <c r="R221" s="5">
        <f t="shared" si="174"/>
        <v>-12.943776151111047</v>
      </c>
      <c r="S221" s="5">
        <f t="shared" si="174"/>
        <v>-13.245146946535959</v>
      </c>
      <c r="T221" s="5">
        <f t="shared" si="174"/>
        <v>-13.839130941319782</v>
      </c>
      <c r="U221" s="5">
        <f t="shared" si="174"/>
        <v>-14.548904283141827</v>
      </c>
      <c r="V221" s="5">
        <f t="shared" si="174"/>
        <v>-15.199853171407357</v>
      </c>
      <c r="W221" s="5">
        <f t="shared" si="174"/>
        <v>-15.639126692157488</v>
      </c>
      <c r="X221" s="5">
        <f t="shared" si="174"/>
        <v>-15.748333431893935</v>
      </c>
      <c r="Y221" s="5">
        <f t="shared" si="174"/>
        <v>-15.465788577384936</v>
      </c>
      <c r="Z221" s="5">
        <f t="shared" si="174"/>
        <v>-14.839235480195182</v>
      </c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ht="12.75">
      <c r="A222" s="5" t="s">
        <v>159</v>
      </c>
      <c r="B222" s="5">
        <f aca="true" t="shared" si="175" ref="B222:Z222">B219*B32+B220*B33+B221*B44-(B105+B133+B148+B163)</f>
        <v>0</v>
      </c>
      <c r="C222" s="5">
        <f t="shared" si="175"/>
        <v>0</v>
      </c>
      <c r="D222" s="5">
        <f t="shared" si="175"/>
        <v>0</v>
      </c>
      <c r="E222" s="5">
        <f t="shared" si="175"/>
        <v>0</v>
      </c>
      <c r="F222" s="5">
        <f t="shared" si="175"/>
        <v>0</v>
      </c>
      <c r="G222" s="5">
        <f t="shared" si="175"/>
        <v>0</v>
      </c>
      <c r="H222" s="5">
        <f t="shared" si="175"/>
        <v>0</v>
      </c>
      <c r="I222" s="5">
        <f t="shared" si="175"/>
        <v>0</v>
      </c>
      <c r="J222" s="5">
        <f t="shared" si="175"/>
        <v>0</v>
      </c>
      <c r="K222" s="5">
        <f t="shared" si="175"/>
        <v>0</v>
      </c>
      <c r="L222" s="5">
        <f t="shared" si="175"/>
        <v>0</v>
      </c>
      <c r="M222" s="5">
        <f t="shared" si="175"/>
        <v>0</v>
      </c>
      <c r="N222" s="5">
        <f t="shared" si="175"/>
        <v>0</v>
      </c>
      <c r="O222" s="5">
        <f t="shared" si="175"/>
        <v>0</v>
      </c>
      <c r="P222" s="5">
        <f t="shared" si="175"/>
        <v>0</v>
      </c>
      <c r="Q222" s="5">
        <f t="shared" si="175"/>
        <v>0</v>
      </c>
      <c r="R222" s="5">
        <f t="shared" si="175"/>
        <v>0</v>
      </c>
      <c r="S222" s="5">
        <f t="shared" si="175"/>
        <v>0</v>
      </c>
      <c r="T222" s="5">
        <f t="shared" si="175"/>
        <v>0</v>
      </c>
      <c r="U222" s="5">
        <f t="shared" si="175"/>
        <v>0</v>
      </c>
      <c r="V222" s="5">
        <f t="shared" si="175"/>
        <v>0</v>
      </c>
      <c r="W222" s="5">
        <f t="shared" si="175"/>
        <v>0</v>
      </c>
      <c r="X222" s="5">
        <f t="shared" si="175"/>
        <v>0</v>
      </c>
      <c r="Y222" s="5">
        <f t="shared" si="175"/>
        <v>0</v>
      </c>
      <c r="Z222" s="5">
        <f t="shared" si="175"/>
        <v>0</v>
      </c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4" ht="12.75">
      <c r="A224" s="5" t="s">
        <v>162</v>
      </c>
    </row>
    <row r="225" spans="1:256" ht="12.75">
      <c r="A225" s="5" t="s">
        <v>156</v>
      </c>
      <c r="B225" s="5">
        <f aca="true" t="shared" si="176" ref="B225:Z225">B219+B172</f>
        <v>-1.7178893366982322</v>
      </c>
      <c r="C225" s="5">
        <f t="shared" si="176"/>
        <v>-1.8098961211981932</v>
      </c>
      <c r="D225" s="5">
        <f t="shared" si="176"/>
        <v>-1.6359212666033223</v>
      </c>
      <c r="E225" s="5">
        <f t="shared" si="176"/>
        <v>-1.3430553302489254</v>
      </c>
      <c r="F225" s="5">
        <f t="shared" si="176"/>
        <v>-0.9546001817691442</v>
      </c>
      <c r="G225" s="5">
        <f t="shared" si="176"/>
        <v>-0.48625310564446644</v>
      </c>
      <c r="H225" s="5">
        <f t="shared" si="176"/>
        <v>0.03969985357254661</v>
      </c>
      <c r="I225" s="5">
        <f t="shared" si="176"/>
        <v>0.5692613092769306</v>
      </c>
      <c r="J225" s="5">
        <f t="shared" si="176"/>
        <v>1.009291677509477</v>
      </c>
      <c r="K225" s="5">
        <f t="shared" si="176"/>
        <v>1.252683891772071</v>
      </c>
      <c r="L225" s="5">
        <f t="shared" si="176"/>
        <v>1.3135407214628119</v>
      </c>
      <c r="M225" s="5">
        <f t="shared" si="176"/>
        <v>2.2475739530636383</v>
      </c>
      <c r="N225" s="5">
        <f t="shared" si="176"/>
        <v>-4.629852058516027</v>
      </c>
      <c r="O225" s="5">
        <f t="shared" si="176"/>
        <v>-0.47469743319198043</v>
      </c>
      <c r="P225" s="5">
        <f t="shared" si="176"/>
        <v>0.9758871699045744</v>
      </c>
      <c r="Q225" s="5">
        <f t="shared" si="176"/>
        <v>1.7781253298278343</v>
      </c>
      <c r="R225" s="5">
        <f t="shared" si="176"/>
        <v>1.906377083071194</v>
      </c>
      <c r="S225" s="5">
        <f t="shared" si="176"/>
        <v>1.4764503546483374</v>
      </c>
      <c r="T225" s="5">
        <f t="shared" si="176"/>
        <v>0.6643369732310891</v>
      </c>
      <c r="U225" s="5">
        <f t="shared" si="176"/>
        <v>-0.370463417162747</v>
      </c>
      <c r="V225" s="5">
        <f t="shared" si="176"/>
        <v>-1.4979354145994468</v>
      </c>
      <c r="W225" s="5">
        <f t="shared" si="176"/>
        <v>-2.6099542558367523</v>
      </c>
      <c r="X225" s="5">
        <f t="shared" si="176"/>
        <v>-3.6161487662813143</v>
      </c>
      <c r="Y225" s="5">
        <f t="shared" si="176"/>
        <v>-4.479845771435993</v>
      </c>
      <c r="Z225" s="5">
        <f t="shared" si="176"/>
        <v>-4.560392664902834</v>
      </c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ht="12.75">
      <c r="A226" s="5" t="s">
        <v>157</v>
      </c>
      <c r="B226" s="5">
        <f aca="true" t="shared" si="177" ref="B226:Z226">B220+B173+$M$8</f>
        <v>49.10856831471265</v>
      </c>
      <c r="C226" s="5">
        <f t="shared" si="177"/>
        <v>48.37106114275626</v>
      </c>
      <c r="D226" s="5">
        <f t="shared" si="177"/>
        <v>48.285217976810976</v>
      </c>
      <c r="E226" s="5">
        <f t="shared" si="177"/>
        <v>48.76133857918529</v>
      </c>
      <c r="F226" s="5">
        <f t="shared" si="177"/>
        <v>49.733425018226185</v>
      </c>
      <c r="G226" s="5">
        <f t="shared" si="177"/>
        <v>51.19644617627279</v>
      </c>
      <c r="H226" s="5">
        <f t="shared" si="177"/>
        <v>53.32411862760209</v>
      </c>
      <c r="I226" s="5">
        <f t="shared" si="177"/>
        <v>56.40935099739935</v>
      </c>
      <c r="J226" s="5">
        <f t="shared" si="177"/>
        <v>60.450292314501695</v>
      </c>
      <c r="K226" s="5">
        <f t="shared" si="177"/>
        <v>64.92536778238963</v>
      </c>
      <c r="L226" s="5">
        <f t="shared" si="177"/>
        <v>68.65712815269436</v>
      </c>
      <c r="M226" s="5">
        <f t="shared" si="177"/>
        <v>69.63455539741963</v>
      </c>
      <c r="N226" s="5">
        <f t="shared" si="177"/>
        <v>66.13753556209832</v>
      </c>
      <c r="O226" s="5">
        <f t="shared" si="177"/>
        <v>58.4735895465692</v>
      </c>
      <c r="P226" s="5">
        <f t="shared" si="177"/>
        <v>48.310523444832754</v>
      </c>
      <c r="Q226" s="5">
        <f t="shared" si="177"/>
        <v>36.163756762437714</v>
      </c>
      <c r="R226" s="5">
        <f t="shared" si="177"/>
        <v>18.132463604189276</v>
      </c>
      <c r="S226" s="5">
        <f t="shared" si="177"/>
        <v>-38.325996443030014</v>
      </c>
      <c r="T226" s="5">
        <f t="shared" si="177"/>
        <v>224.10205661492222</v>
      </c>
      <c r="U226" s="5">
        <f t="shared" si="177"/>
        <v>89.84690387705108</v>
      </c>
      <c r="V226" s="5">
        <f t="shared" si="177"/>
        <v>69.54136999428209</v>
      </c>
      <c r="W226" s="5">
        <f t="shared" si="177"/>
        <v>60.83034277942136</v>
      </c>
      <c r="X226" s="5">
        <f t="shared" si="177"/>
        <v>55.744576097623366</v>
      </c>
      <c r="Y226" s="5">
        <f t="shared" si="177"/>
        <v>52.26166961092143</v>
      </c>
      <c r="Z226" s="5">
        <f t="shared" si="177"/>
        <v>49.6337621796161</v>
      </c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ht="12.75">
      <c r="A227" s="5" t="s">
        <v>158</v>
      </c>
      <c r="B227" s="5">
        <f aca="true" t="shared" si="178" ref="B227:Z227">B221+B174-B172*(B167-B31)+(B173+$M$8)*(B166-B30)</f>
        <v>-11.703587951737678</v>
      </c>
      <c r="C227" s="5">
        <f t="shared" si="178"/>
        <v>-10.2758082673057</v>
      </c>
      <c r="D227" s="5">
        <f t="shared" si="178"/>
        <v>-8.487206431662372</v>
      </c>
      <c r="E227" s="5">
        <f t="shared" si="178"/>
        <v>-6.884102496202585</v>
      </c>
      <c r="F227" s="5">
        <f t="shared" si="178"/>
        <v>-6.427233421332323</v>
      </c>
      <c r="G227" s="5">
        <f t="shared" si="178"/>
        <v>-7.9331237346143375</v>
      </c>
      <c r="H227" s="5">
        <f t="shared" si="178"/>
        <v>-10.60581706376716</v>
      </c>
      <c r="I227" s="5">
        <f t="shared" si="178"/>
        <v>-12.360087028098308</v>
      </c>
      <c r="J227" s="5">
        <f t="shared" si="178"/>
        <v>-12.796597007382363</v>
      </c>
      <c r="K227" s="5">
        <f t="shared" si="178"/>
        <v>-12.756410306724064</v>
      </c>
      <c r="L227" s="5">
        <f t="shared" si="178"/>
        <v>-12.440159251396562</v>
      </c>
      <c r="M227" s="5">
        <f t="shared" si="178"/>
        <v>-11.73486898084991</v>
      </c>
      <c r="N227" s="5">
        <f t="shared" si="178"/>
        <v>-10.698976683685839</v>
      </c>
      <c r="O227" s="5">
        <f t="shared" si="178"/>
        <v>-9.543341235390498</v>
      </c>
      <c r="P227" s="5">
        <f t="shared" si="178"/>
        <v>-8.557665779732565</v>
      </c>
      <c r="Q227" s="5">
        <f t="shared" si="178"/>
        <v>-7.996374782985015</v>
      </c>
      <c r="R227" s="5">
        <f t="shared" si="178"/>
        <v>-7.9558101908344225</v>
      </c>
      <c r="S227" s="5">
        <f t="shared" si="178"/>
        <v>-8.370802638292279</v>
      </c>
      <c r="T227" s="5">
        <f t="shared" si="178"/>
        <v>-9.087709310681198</v>
      </c>
      <c r="U227" s="5">
        <f t="shared" si="178"/>
        <v>-9.92886281907576</v>
      </c>
      <c r="V227" s="5">
        <f t="shared" si="178"/>
        <v>-10.72631552888754</v>
      </c>
      <c r="W227" s="5">
        <f t="shared" si="178"/>
        <v>-11.336107248805137</v>
      </c>
      <c r="X227" s="5">
        <f t="shared" si="178"/>
        <v>-11.64849002228695</v>
      </c>
      <c r="Y227" s="5">
        <f t="shared" si="178"/>
        <v>-11.609259566110415</v>
      </c>
      <c r="Z227" s="5">
        <f t="shared" si="178"/>
        <v>-11.272324628056959</v>
      </c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ht="12.75">
      <c r="A228" s="5" t="s">
        <v>159</v>
      </c>
      <c r="B228" s="5">
        <f aca="true" t="shared" si="179" ref="B228:Z228">B225*B32+B226*B33+B227*B44-(B105+B133+B148+B163+B177)</f>
        <v>0</v>
      </c>
      <c r="C228" s="5">
        <f t="shared" si="179"/>
        <v>0</v>
      </c>
      <c r="D228" s="5">
        <f t="shared" si="179"/>
        <v>0</v>
      </c>
      <c r="E228" s="5">
        <f t="shared" si="179"/>
        <v>0</v>
      </c>
      <c r="F228" s="5">
        <f t="shared" si="179"/>
        <v>0</v>
      </c>
      <c r="G228" s="5">
        <f t="shared" si="179"/>
        <v>0</v>
      </c>
      <c r="H228" s="5">
        <f t="shared" si="179"/>
        <v>0</v>
      </c>
      <c r="I228" s="5">
        <f t="shared" si="179"/>
        <v>0</v>
      </c>
      <c r="J228" s="5">
        <f t="shared" si="179"/>
        <v>0</v>
      </c>
      <c r="K228" s="5">
        <f t="shared" si="179"/>
        <v>0</v>
      </c>
      <c r="L228" s="5">
        <f t="shared" si="179"/>
        <v>0</v>
      </c>
      <c r="M228" s="5">
        <f t="shared" si="179"/>
        <v>0</v>
      </c>
      <c r="N228" s="5">
        <f t="shared" si="179"/>
        <v>0</v>
      </c>
      <c r="O228" s="5">
        <f t="shared" si="179"/>
        <v>0</v>
      </c>
      <c r="P228" s="5">
        <f t="shared" si="179"/>
        <v>0</v>
      </c>
      <c r="Q228" s="5">
        <f t="shared" si="179"/>
        <v>0</v>
      </c>
      <c r="R228" s="5">
        <f t="shared" si="179"/>
        <v>0</v>
      </c>
      <c r="S228" s="5">
        <f t="shared" si="179"/>
        <v>0</v>
      </c>
      <c r="T228" s="5">
        <f t="shared" si="179"/>
        <v>0</v>
      </c>
      <c r="U228" s="5">
        <f t="shared" si="179"/>
        <v>0</v>
      </c>
      <c r="V228" s="5">
        <f t="shared" si="179"/>
        <v>0</v>
      </c>
      <c r="W228" s="5">
        <f t="shared" si="179"/>
        <v>0</v>
      </c>
      <c r="X228" s="5">
        <f t="shared" si="179"/>
        <v>0</v>
      </c>
      <c r="Y228" s="5">
        <f t="shared" si="179"/>
        <v>0</v>
      </c>
      <c r="Z228" s="5">
        <f t="shared" si="179"/>
        <v>0</v>
      </c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30" ht="12.75">
      <c r="A230" s="5" t="s">
        <v>160</v>
      </c>
    </row>
    <row r="231" spans="1:256" ht="12.75">
      <c r="A231" s="5" t="s">
        <v>156</v>
      </c>
      <c r="B231" s="5">
        <f aca="true" t="shared" si="180" ref="B231:Z231">B225</f>
        <v>-1.7178893366982322</v>
      </c>
      <c r="C231" s="5">
        <f t="shared" si="180"/>
        <v>-1.8098961211981932</v>
      </c>
      <c r="D231" s="5">
        <f t="shared" si="180"/>
        <v>-1.6359212666033223</v>
      </c>
      <c r="E231" s="5">
        <f t="shared" si="180"/>
        <v>-1.3430553302489254</v>
      </c>
      <c r="F231" s="5">
        <f t="shared" si="180"/>
        <v>-0.9546001817691442</v>
      </c>
      <c r="G231" s="5">
        <f t="shared" si="180"/>
        <v>-0.48625310564446644</v>
      </c>
      <c r="H231" s="5">
        <f t="shared" si="180"/>
        <v>0.03969985357254661</v>
      </c>
      <c r="I231" s="5">
        <f t="shared" si="180"/>
        <v>0.5692613092769306</v>
      </c>
      <c r="J231" s="5">
        <f t="shared" si="180"/>
        <v>1.009291677509477</v>
      </c>
      <c r="K231" s="5">
        <f t="shared" si="180"/>
        <v>1.252683891772071</v>
      </c>
      <c r="L231" s="5">
        <f t="shared" si="180"/>
        <v>1.3135407214628119</v>
      </c>
      <c r="M231" s="5">
        <f t="shared" si="180"/>
        <v>2.2475739530636383</v>
      </c>
      <c r="N231" s="5">
        <f t="shared" si="180"/>
        <v>-4.629852058516027</v>
      </c>
      <c r="O231" s="5">
        <f t="shared" si="180"/>
        <v>-0.47469743319198043</v>
      </c>
      <c r="P231" s="5">
        <f t="shared" si="180"/>
        <v>0.9758871699045744</v>
      </c>
      <c r="Q231" s="5">
        <f t="shared" si="180"/>
        <v>1.7781253298278343</v>
      </c>
      <c r="R231" s="5">
        <f t="shared" si="180"/>
        <v>1.906377083071194</v>
      </c>
      <c r="S231" s="5">
        <f t="shared" si="180"/>
        <v>1.4764503546483374</v>
      </c>
      <c r="T231" s="5">
        <f t="shared" si="180"/>
        <v>0.6643369732310891</v>
      </c>
      <c r="U231" s="5">
        <f t="shared" si="180"/>
        <v>-0.370463417162747</v>
      </c>
      <c r="V231" s="5">
        <f t="shared" si="180"/>
        <v>-1.4979354145994468</v>
      </c>
      <c r="W231" s="5">
        <f t="shared" si="180"/>
        <v>-2.6099542558367523</v>
      </c>
      <c r="X231" s="5">
        <f t="shared" si="180"/>
        <v>-3.6161487662813143</v>
      </c>
      <c r="Y231" s="5">
        <f t="shared" si="180"/>
        <v>-4.479845771435993</v>
      </c>
      <c r="Z231" s="5">
        <f t="shared" si="180"/>
        <v>-4.560392664902834</v>
      </c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</row>
    <row r="232" spans="1:256" ht="12.75">
      <c r="A232" s="5" t="s">
        <v>157</v>
      </c>
      <c r="B232" s="5">
        <f aca="true" t="shared" si="181" ref="B232:Z232">B226</f>
        <v>49.10856831471265</v>
      </c>
      <c r="C232" s="5">
        <f t="shared" si="181"/>
        <v>48.37106114275626</v>
      </c>
      <c r="D232" s="5">
        <f t="shared" si="181"/>
        <v>48.285217976810976</v>
      </c>
      <c r="E232" s="5">
        <f t="shared" si="181"/>
        <v>48.76133857918529</v>
      </c>
      <c r="F232" s="5">
        <f t="shared" si="181"/>
        <v>49.733425018226185</v>
      </c>
      <c r="G232" s="5">
        <f t="shared" si="181"/>
        <v>51.19644617627279</v>
      </c>
      <c r="H232" s="5">
        <f t="shared" si="181"/>
        <v>53.32411862760209</v>
      </c>
      <c r="I232" s="5">
        <f t="shared" si="181"/>
        <v>56.40935099739935</v>
      </c>
      <c r="J232" s="5">
        <f t="shared" si="181"/>
        <v>60.450292314501695</v>
      </c>
      <c r="K232" s="5">
        <f t="shared" si="181"/>
        <v>64.92536778238963</v>
      </c>
      <c r="L232" s="5">
        <f t="shared" si="181"/>
        <v>68.65712815269436</v>
      </c>
      <c r="M232" s="5">
        <f t="shared" si="181"/>
        <v>69.63455539741963</v>
      </c>
      <c r="N232" s="5">
        <f t="shared" si="181"/>
        <v>66.13753556209832</v>
      </c>
      <c r="O232" s="5">
        <f t="shared" si="181"/>
        <v>58.4735895465692</v>
      </c>
      <c r="P232" s="5">
        <f t="shared" si="181"/>
        <v>48.310523444832754</v>
      </c>
      <c r="Q232" s="5">
        <f t="shared" si="181"/>
        <v>36.163756762437714</v>
      </c>
      <c r="R232" s="5">
        <f t="shared" si="181"/>
        <v>18.132463604189276</v>
      </c>
      <c r="S232" s="5">
        <f t="shared" si="181"/>
        <v>-38.325996443030014</v>
      </c>
      <c r="T232" s="5">
        <f t="shared" si="181"/>
        <v>224.10205661492222</v>
      </c>
      <c r="U232" s="5">
        <f t="shared" si="181"/>
        <v>89.84690387705108</v>
      </c>
      <c r="V232" s="5">
        <f t="shared" si="181"/>
        <v>69.54136999428209</v>
      </c>
      <c r="W232" s="5">
        <f t="shared" si="181"/>
        <v>60.83034277942136</v>
      </c>
      <c r="X232" s="5">
        <f t="shared" si="181"/>
        <v>55.744576097623366</v>
      </c>
      <c r="Y232" s="5">
        <f t="shared" si="181"/>
        <v>52.26166961092143</v>
      </c>
      <c r="Z232" s="5">
        <f t="shared" si="181"/>
        <v>49.6337621796161</v>
      </c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:256" ht="12.75">
      <c r="A233" s="5" t="s">
        <v>158</v>
      </c>
      <c r="B233" s="5">
        <f aca="true" t="shared" si="182" ref="B233:Z233">B227*B44/B24</f>
        <v>-2.2221056505977383</v>
      </c>
      <c r="C233" s="5">
        <f t="shared" si="182"/>
        <v>-1.827598945554384</v>
      </c>
      <c r="D233" s="5">
        <f t="shared" si="182"/>
        <v>-1.3427458586490952</v>
      </c>
      <c r="E233" s="5">
        <f t="shared" si="182"/>
        <v>-0.8935885124322198</v>
      </c>
      <c r="F233" s="5">
        <f t="shared" si="182"/>
        <v>-0.5860104711612345</v>
      </c>
      <c r="G233" s="5">
        <f t="shared" si="182"/>
        <v>-0.3232463213170351</v>
      </c>
      <c r="H233" s="5">
        <f t="shared" si="182"/>
        <v>0.23886257443354275</v>
      </c>
      <c r="I233" s="5">
        <f t="shared" si="182"/>
        <v>1.2076840012109826</v>
      </c>
      <c r="J233" s="5">
        <f t="shared" si="182"/>
        <v>2.297194741886254</v>
      </c>
      <c r="K233" s="5">
        <f t="shared" si="182"/>
        <v>3.261943629141606</v>
      </c>
      <c r="L233" s="5">
        <f t="shared" si="182"/>
        <v>3.828208708856142</v>
      </c>
      <c r="M233" s="5">
        <f t="shared" si="182"/>
        <v>3.737295522514835</v>
      </c>
      <c r="N233" s="5">
        <f t="shared" si="182"/>
        <v>3.0379567942030286</v>
      </c>
      <c r="O233" s="5">
        <f t="shared" si="182"/>
        <v>2.0654524315931106</v>
      </c>
      <c r="P233" s="5">
        <f t="shared" si="182"/>
        <v>1.1572216859123559</v>
      </c>
      <c r="Q233" s="5">
        <f t="shared" si="182"/>
        <v>0.44739570014168817</v>
      </c>
      <c r="R233" s="5">
        <f t="shared" si="182"/>
        <v>-0.10450187223460512</v>
      </c>
      <c r="S233" s="5">
        <f t="shared" si="182"/>
        <v>-0.5812640197882912</v>
      </c>
      <c r="T233" s="5">
        <f t="shared" si="182"/>
        <v>-1.0299370199078572</v>
      </c>
      <c r="U233" s="5">
        <f t="shared" si="182"/>
        <v>-1.4522057401138353</v>
      </c>
      <c r="V233" s="5">
        <f t="shared" si="182"/>
        <v>-1.8212077398969881</v>
      </c>
      <c r="W233" s="5">
        <f t="shared" si="182"/>
        <v>-2.099583290889792</v>
      </c>
      <c r="X233" s="5">
        <f t="shared" si="182"/>
        <v>-2.253238125224008</v>
      </c>
      <c r="Y233" s="5">
        <f t="shared" si="182"/>
        <v>-2.2632993404731128</v>
      </c>
      <c r="Z233" s="5">
        <f t="shared" si="182"/>
        <v>-2.1402236950471583</v>
      </c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</row>
    <row r="234" spans="1:256" ht="12.75">
      <c r="A234" s="5" t="s">
        <v>159</v>
      </c>
      <c r="B234" s="5">
        <f aca="true" t="shared" si="183" ref="B234:Z234">B231*B32+B232*B33+B233*B24-(B105+B133+B148+B163+B177)</f>
        <v>0</v>
      </c>
      <c r="C234" s="5">
        <f t="shared" si="183"/>
        <v>0</v>
      </c>
      <c r="D234" s="5">
        <f t="shared" si="183"/>
        <v>0</v>
      </c>
      <c r="E234" s="5">
        <f t="shared" si="183"/>
        <v>0</v>
      </c>
      <c r="F234" s="5">
        <f t="shared" si="183"/>
        <v>0</v>
      </c>
      <c r="G234" s="5">
        <f t="shared" si="183"/>
        <v>0</v>
      </c>
      <c r="H234" s="5">
        <f t="shared" si="183"/>
        <v>0</v>
      </c>
      <c r="I234" s="5">
        <f t="shared" si="183"/>
        <v>0</v>
      </c>
      <c r="J234" s="5">
        <f t="shared" si="183"/>
        <v>0</v>
      </c>
      <c r="K234" s="5">
        <f t="shared" si="183"/>
        <v>0</v>
      </c>
      <c r="L234" s="5">
        <f t="shared" si="183"/>
        <v>0</v>
      </c>
      <c r="M234" s="5">
        <f t="shared" si="183"/>
        <v>0</v>
      </c>
      <c r="N234" s="5">
        <f t="shared" si="183"/>
        <v>0</v>
      </c>
      <c r="O234" s="5">
        <f t="shared" si="183"/>
        <v>0</v>
      </c>
      <c r="P234" s="5">
        <f t="shared" si="183"/>
        <v>0</v>
      </c>
      <c r="Q234" s="5">
        <f t="shared" si="183"/>
        <v>0</v>
      </c>
      <c r="R234" s="5">
        <f t="shared" si="183"/>
        <v>0</v>
      </c>
      <c r="S234" s="5">
        <f t="shared" si="183"/>
        <v>0</v>
      </c>
      <c r="T234" s="5">
        <f t="shared" si="183"/>
        <v>0</v>
      </c>
      <c r="U234" s="5">
        <f t="shared" si="183"/>
        <v>0</v>
      </c>
      <c r="V234" s="5">
        <f t="shared" si="183"/>
        <v>0</v>
      </c>
      <c r="W234" s="5">
        <f t="shared" si="183"/>
        <v>0</v>
      </c>
      <c r="X234" s="5">
        <f t="shared" si="183"/>
        <v>0</v>
      </c>
      <c r="Y234" s="5">
        <f t="shared" si="183"/>
        <v>0</v>
      </c>
      <c r="Z234" s="5">
        <f t="shared" si="183"/>
        <v>0</v>
      </c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6" ht="12.75">
      <c r="A236" s="5" t="s">
        <v>126</v>
      </c>
    </row>
    <row r="237" spans="1:256" ht="12.75">
      <c r="A237" s="5" t="s">
        <v>163</v>
      </c>
      <c r="B237" s="5">
        <f aca="true" t="shared" si="184" ref="B237:Z237">B231+B114</f>
        <v>-3.7178893366982324</v>
      </c>
      <c r="C237" s="5">
        <f t="shared" si="184"/>
        <v>-3.7469241546783802</v>
      </c>
      <c r="D237" s="5">
        <f t="shared" si="184"/>
        <v>-3.39705294228245</v>
      </c>
      <c r="E237" s="5">
        <f t="shared" si="184"/>
        <v>-2.8219969499865005</v>
      </c>
      <c r="F237" s="5">
        <f t="shared" si="184"/>
        <v>-2.055503220888911</v>
      </c>
      <c r="G237" s="5">
        <f t="shared" si="184"/>
        <v>-1.1278335508736326</v>
      </c>
      <c r="H237" s="5">
        <f t="shared" si="184"/>
        <v>-0.08030014642745306</v>
      </c>
      <c r="I237" s="5">
        <f t="shared" si="184"/>
        <v>1.009383548075678</v>
      </c>
      <c r="J237" s="5">
        <f t="shared" si="184"/>
        <v>2.019725131628414</v>
      </c>
      <c r="K237" s="5">
        <f t="shared" si="184"/>
        <v>2.811120196421528</v>
      </c>
      <c r="L237" s="5">
        <f t="shared" si="184"/>
        <v>3.3620826986457564</v>
      </c>
      <c r="M237" s="5">
        <f t="shared" si="184"/>
        <v>4.691319808153496</v>
      </c>
      <c r="N237" s="5">
        <f t="shared" si="184"/>
        <v>-1.921942445313702</v>
      </c>
      <c r="O237" s="5">
        <f t="shared" si="184"/>
        <v>2.333848667423655</v>
      </c>
      <c r="P237" s="5">
        <f t="shared" si="184"/>
        <v>3.6958039757678227</v>
      </c>
      <c r="Q237" s="5">
        <f t="shared" si="184"/>
        <v>4.204302182848867</v>
      </c>
      <c r="R237" s="5">
        <f t="shared" si="184"/>
        <v>3.830626504724088</v>
      </c>
      <c r="S237" s="5">
        <f t="shared" si="184"/>
        <v>2.7025387258018063</v>
      </c>
      <c r="T237" s="5">
        <f t="shared" si="184"/>
        <v>1.0243369732310899</v>
      </c>
      <c r="U237" s="5">
        <f t="shared" si="184"/>
        <v>-0.9997192746542556</v>
      </c>
      <c r="V237" s="5">
        <f t="shared" si="184"/>
        <v>-3.1797161111920627</v>
      </c>
      <c r="W237" s="5">
        <f t="shared" si="184"/>
        <v>-5.335303609517988</v>
      </c>
      <c r="X237" s="5">
        <f t="shared" si="184"/>
        <v>-7.29581431612783</v>
      </c>
      <c r="Y237" s="5">
        <f t="shared" si="184"/>
        <v>-8.941709213469139</v>
      </c>
      <c r="Z237" s="5">
        <f t="shared" si="184"/>
        <v>-9.553310543810133</v>
      </c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</row>
    <row r="238" spans="1:256" ht="12.75">
      <c r="A238" s="5" t="s">
        <v>164</v>
      </c>
      <c r="B238" s="5">
        <f aca="true" t="shared" si="185" ref="B238:Z238">B232+B115+$M$5</f>
        <v>89.10856831471264</v>
      </c>
      <c r="C238" s="5">
        <f t="shared" si="185"/>
        <v>87.872741569077</v>
      </c>
      <c r="D238" s="5">
        <f t="shared" si="185"/>
        <v>87.31461615131442</v>
      </c>
      <c r="E238" s="5">
        <f t="shared" si="185"/>
        <v>87.36724977319011</v>
      </c>
      <c r="F238" s="5">
        <f t="shared" si="185"/>
        <v>87.98660502026377</v>
      </c>
      <c r="G238" s="5">
        <f t="shared" si="185"/>
        <v>89.1884056880505</v>
      </c>
      <c r="H238" s="5">
        <f t="shared" si="185"/>
        <v>91.16521951791546</v>
      </c>
      <c r="I238" s="5">
        <f t="shared" si="185"/>
        <v>94.22587397793959</v>
      </c>
      <c r="J238" s="5">
        <f t="shared" si="185"/>
        <v>98.38017023430038</v>
      </c>
      <c r="K238" s="5">
        <f t="shared" si="185"/>
        <v>103.11237303651302</v>
      </c>
      <c r="L238" s="5">
        <f t="shared" si="185"/>
        <v>107.24346178304569</v>
      </c>
      <c r="M238" s="5">
        <f t="shared" si="185"/>
        <v>108.75199490935118</v>
      </c>
      <c r="N238" s="5">
        <f t="shared" si="185"/>
        <v>105.89753556209833</v>
      </c>
      <c r="O238" s="5">
        <f t="shared" si="185"/>
        <v>98.95696539922812</v>
      </c>
      <c r="P238" s="5">
        <f t="shared" si="185"/>
        <v>89.5575519941251</v>
      </c>
      <c r="Q238" s="5">
        <f t="shared" si="185"/>
        <v>78.16566954674681</v>
      </c>
      <c r="R238" s="5">
        <f t="shared" si="185"/>
        <v>60.82536136892712</v>
      </c>
      <c r="S238" s="5">
        <f t="shared" si="185"/>
        <v>4.9361685289309705</v>
      </c>
      <c r="T238" s="5">
        <f t="shared" si="185"/>
        <v>267.7554734887814</v>
      </c>
      <c r="U238" s="5">
        <f t="shared" si="185"/>
        <v>133.6635259641291</v>
      </c>
      <c r="V238" s="5">
        <f t="shared" si="185"/>
        <v>113.25429960796907</v>
      </c>
      <c r="W238" s="5">
        <f t="shared" si="185"/>
        <v>104.14966182929929</v>
      </c>
      <c r="X238" s="5">
        <f t="shared" si="185"/>
        <v>98.37710023024192</v>
      </c>
      <c r="Y238" s="5">
        <f t="shared" si="185"/>
        <v>93.9334493599408</v>
      </c>
      <c r="Z238" s="5">
        <f t="shared" si="185"/>
        <v>90.1137621796161</v>
      </c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</row>
    <row r="239" spans="1:256" ht="12.75">
      <c r="A239" s="5" t="s">
        <v>165</v>
      </c>
      <c r="B239" s="5">
        <f aca="true" t="shared" si="186" ref="B239:Z239">B233+B116-B231*B31-B114*B109+B232*B30+(B115+$M$5)*B108</f>
        <v>66.84931365649349</v>
      </c>
      <c r="C239" s="5">
        <f t="shared" si="186"/>
        <v>63.5968677264358</v>
      </c>
      <c r="D239" s="5">
        <f t="shared" si="186"/>
        <v>56.53502312193319</v>
      </c>
      <c r="E239" s="5">
        <f t="shared" si="186"/>
        <v>45.719571454267786</v>
      </c>
      <c r="F239" s="5">
        <f t="shared" si="186"/>
        <v>31.429404738696896</v>
      </c>
      <c r="G239" s="5">
        <f t="shared" si="186"/>
        <v>14.387169990631165</v>
      </c>
      <c r="H239" s="5">
        <f t="shared" si="186"/>
        <v>-4.250189374563351</v>
      </c>
      <c r="I239" s="5">
        <f t="shared" si="186"/>
        <v>-23.56576186550437</v>
      </c>
      <c r="J239" s="5">
        <f t="shared" si="186"/>
        <v>-42.93843184116042</v>
      </c>
      <c r="K239" s="5">
        <f t="shared" si="186"/>
        <v>-61.12411888622982</v>
      </c>
      <c r="L239" s="5">
        <f t="shared" si="186"/>
        <v>-75.94191554362295</v>
      </c>
      <c r="M239" s="5">
        <f t="shared" si="186"/>
        <v>-84.18515815732462</v>
      </c>
      <c r="N239" s="5">
        <f t="shared" si="186"/>
        <v>-82.85542367258532</v>
      </c>
      <c r="O239" s="5">
        <f t="shared" si="186"/>
        <v>-71.93362078610001</v>
      </c>
      <c r="P239" s="5">
        <f t="shared" si="186"/>
        <v>-54.71520454508784</v>
      </c>
      <c r="Q239" s="5">
        <f t="shared" si="186"/>
        <v>-35.083231662118315</v>
      </c>
      <c r="R239" s="5">
        <f t="shared" si="186"/>
        <v>-15.511847726297919</v>
      </c>
      <c r="S239" s="5">
        <f t="shared" si="186"/>
        <v>2.9126142739580123</v>
      </c>
      <c r="T239" s="5">
        <f t="shared" si="186"/>
        <v>19.757653146122507</v>
      </c>
      <c r="U239" s="5">
        <f t="shared" si="186"/>
        <v>34.732504363954234</v>
      </c>
      <c r="V239" s="5">
        <f t="shared" si="186"/>
        <v>47.499046583310886</v>
      </c>
      <c r="W239" s="5">
        <f t="shared" si="186"/>
        <v>57.656652134539</v>
      </c>
      <c r="X239" s="5">
        <f t="shared" si="186"/>
        <v>64.78676284699635</v>
      </c>
      <c r="Y239" s="5">
        <f t="shared" si="186"/>
        <v>68.5039975490674</v>
      </c>
      <c r="Z239" s="5">
        <f t="shared" si="186"/>
        <v>68.49413144456356</v>
      </c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</row>
    <row r="240" spans="1:256" ht="12.75">
      <c r="A240" s="5" t="s">
        <v>146</v>
      </c>
      <c r="B240" s="5">
        <f aca="true" t="shared" si="187" ref="B240:Z240">B239*B24-(B105+B133+B148+B163+B177+B119)</f>
        <v>0</v>
      </c>
      <c r="C240" s="5">
        <f t="shared" si="187"/>
        <v>0</v>
      </c>
      <c r="D240" s="5">
        <f t="shared" si="187"/>
        <v>0</v>
      </c>
      <c r="E240" s="5">
        <f t="shared" si="187"/>
        <v>0</v>
      </c>
      <c r="F240" s="5">
        <f t="shared" si="187"/>
        <v>0</v>
      </c>
      <c r="G240" s="5">
        <f t="shared" si="187"/>
        <v>0</v>
      </c>
      <c r="H240" s="5">
        <f t="shared" si="187"/>
        <v>0</v>
      </c>
      <c r="I240" s="5">
        <f t="shared" si="187"/>
        <v>0</v>
      </c>
      <c r="J240" s="5">
        <f t="shared" si="187"/>
        <v>0</v>
      </c>
      <c r="K240" s="5">
        <f t="shared" si="187"/>
        <v>0</v>
      </c>
      <c r="L240" s="5">
        <f t="shared" si="187"/>
        <v>0</v>
      </c>
      <c r="M240" s="5">
        <f t="shared" si="187"/>
        <v>0</v>
      </c>
      <c r="N240" s="5">
        <f t="shared" si="187"/>
        <v>0</v>
      </c>
      <c r="O240" s="5">
        <f t="shared" si="187"/>
        <v>0</v>
      </c>
      <c r="P240" s="5">
        <f t="shared" si="187"/>
        <v>0</v>
      </c>
      <c r="Q240" s="5">
        <f t="shared" si="187"/>
        <v>0</v>
      </c>
      <c r="R240" s="5">
        <f t="shared" si="187"/>
        <v>0</v>
      </c>
      <c r="S240" s="5">
        <f t="shared" si="187"/>
        <v>0</v>
      </c>
      <c r="T240" s="5">
        <f t="shared" si="187"/>
        <v>0</v>
      </c>
      <c r="U240" s="5">
        <f t="shared" si="187"/>
        <v>0</v>
      </c>
      <c r="V240" s="5">
        <f t="shared" si="187"/>
        <v>0</v>
      </c>
      <c r="W240" s="5">
        <f t="shared" si="187"/>
        <v>0</v>
      </c>
      <c r="X240" s="5">
        <f t="shared" si="187"/>
        <v>0</v>
      </c>
      <c r="Y240" s="5">
        <f t="shared" si="187"/>
        <v>0</v>
      </c>
      <c r="Z240" s="5">
        <f t="shared" si="187"/>
        <v>0</v>
      </c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</row>
    <row r="241" spans="1:256" ht="12.75">
      <c r="A241" s="5" t="s">
        <v>166</v>
      </c>
      <c r="B241" s="5">
        <f aca="true" t="shared" si="188" ref="B241:Z241">(B105+B119+B133+B148+B177+B163)/B24</f>
        <v>66.84931365649349</v>
      </c>
      <c r="C241" s="5">
        <f t="shared" si="188"/>
        <v>63.5968677264358</v>
      </c>
      <c r="D241" s="5">
        <f t="shared" si="188"/>
        <v>56.53502312193319</v>
      </c>
      <c r="E241" s="5">
        <f t="shared" si="188"/>
        <v>45.71957145426779</v>
      </c>
      <c r="F241" s="5">
        <f t="shared" si="188"/>
        <v>31.429404738696892</v>
      </c>
      <c r="G241" s="5">
        <f t="shared" si="188"/>
        <v>14.387169990631165</v>
      </c>
      <c r="H241" s="5">
        <f t="shared" si="188"/>
        <v>-4.250189374563352</v>
      </c>
      <c r="I241" s="5">
        <f t="shared" si="188"/>
        <v>-23.56576186550437</v>
      </c>
      <c r="J241" s="5">
        <f t="shared" si="188"/>
        <v>-42.93843184116043</v>
      </c>
      <c r="K241" s="5">
        <f t="shared" si="188"/>
        <v>-61.12411888622982</v>
      </c>
      <c r="L241" s="5">
        <f t="shared" si="188"/>
        <v>-75.94191554362295</v>
      </c>
      <c r="M241" s="5">
        <f t="shared" si="188"/>
        <v>-84.18515815732464</v>
      </c>
      <c r="N241" s="5">
        <f t="shared" si="188"/>
        <v>-82.85542367258535</v>
      </c>
      <c r="O241" s="5">
        <f t="shared" si="188"/>
        <v>-71.9336207861</v>
      </c>
      <c r="P241" s="5">
        <f t="shared" si="188"/>
        <v>-54.71520454508785</v>
      </c>
      <c r="Q241" s="5">
        <f t="shared" si="188"/>
        <v>-35.083231662118315</v>
      </c>
      <c r="R241" s="5">
        <f t="shared" si="188"/>
        <v>-15.51184772629792</v>
      </c>
      <c r="S241" s="5">
        <f t="shared" si="188"/>
        <v>2.9126142739580114</v>
      </c>
      <c r="T241" s="5">
        <f t="shared" si="188"/>
        <v>19.757653146122504</v>
      </c>
      <c r="U241" s="5">
        <f t="shared" si="188"/>
        <v>34.732504363954234</v>
      </c>
      <c r="V241" s="5">
        <f t="shared" si="188"/>
        <v>47.499046583310886</v>
      </c>
      <c r="W241" s="5">
        <f t="shared" si="188"/>
        <v>57.656652134539</v>
      </c>
      <c r="X241" s="5">
        <f t="shared" si="188"/>
        <v>64.78676284699634</v>
      </c>
      <c r="Y241" s="5">
        <f t="shared" si="188"/>
        <v>68.50399754906742</v>
      </c>
      <c r="Z241" s="5">
        <f t="shared" si="188"/>
        <v>68.49413144456358</v>
      </c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</row>
    <row r="243" spans="27:256" ht="12.75"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</row>
    <row r="244" spans="27:256" ht="12.75"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</row>
    <row r="245" spans="27:256" ht="12.75"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</row>
  </sheetData>
  <printOptions gridLines="1" headings="1"/>
  <pageMargins left="0.75" right="0.75" top="1" bottom="1" header="0.5" footer="0.5"/>
  <pageSetup fitToHeight="0" fitToWidth="1" horizontalDpi="180" verticalDpi="180" orientation="landscape" paperSize="9" scale="61" r:id="rId2"/>
  <headerFooter alignWithMargins="0">
    <oddHeader>&amp;C&amp;A</oddHeader>
    <oddFooter>&amp;CСтр. &amp;P</oddFooter>
  </headerFooter>
  <rowBreaks count="2" manualBreakCount="2">
    <brk id="75" max="25" man="1"/>
    <brk id="106" max="2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M11" sqref="M1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legacyDrawing r:id="rId2"/>
  <oleObjects>
    <oleObject progId="Документ" shapeId="156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МГТУ "Станкин"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механизма</dc:title>
  <dc:subject>Вариант №72</dc:subject>
  <dc:creator>Шматова О.В.</dc:creator>
  <cp:keywords/>
  <dc:description/>
  <cp:lastModifiedBy>USER</cp:lastModifiedBy>
  <cp:lastPrinted>2005-05-05T08:43:22Z</cp:lastPrinted>
  <dcterms:created xsi:type="dcterms:W3CDTF">2000-01-21T05:25:42Z</dcterms:created>
  <dcterms:modified xsi:type="dcterms:W3CDTF">2007-04-03T10:27:35Z</dcterms:modified>
  <cp:category/>
  <cp:version/>
  <cp:contentType/>
  <cp:contentStatus/>
</cp:coreProperties>
</file>